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026" windowWidth="18900" windowHeight="12930" tabRatio="701" firstSheet="2" activeTab="2"/>
  </bookViews>
  <sheets>
    <sheet name="по всем видам страхования" sheetId="1" r:id="rId1"/>
    <sheet name="по платежам по отдельным видам" sheetId="2" r:id="rId2"/>
    <sheet name="по выплатам по отдельным видам" sheetId="3" r:id="rId3"/>
    <sheet name="уровень выплат" sheetId="4" r:id="rId4"/>
    <sheet name="автострахование" sheetId="5" r:id="rId5"/>
    <sheet name="структуры портфеля премий" sheetId="6" r:id="rId6"/>
    <sheet name="структуры портфеля выплат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4">'автострахование'!$1:$1</definedName>
    <definedName name="_xlnm.Print_Titles" localSheetId="0">'по всем видам страхования'!$1:$1</definedName>
    <definedName name="_xlnm.Print_Titles" localSheetId="2">'по выплатам по отдельным видам'!$1:$1</definedName>
    <definedName name="_xlnm.Print_Titles" localSheetId="1">'по платежам по отдельным видам'!$1:$1</definedName>
    <definedName name="_xlnm.Print_Titles" localSheetId="6">'структуры портфеля выплат'!$1:$1</definedName>
    <definedName name="_xlnm.Print_Titles" localSheetId="5">'структуры портфеля премий'!$1:$1</definedName>
    <definedName name="_xlnm.Print_Titles" localSheetId="3">'уровень выплат'!$1:$1</definedName>
  </definedNames>
  <calcPr fullCalcOnLoad="1"/>
</workbook>
</file>

<file path=xl/sharedStrings.xml><?xml version="1.0" encoding="utf-8"?>
<sst xmlns="http://schemas.openxmlformats.org/spreadsheetml/2006/main" count="1022" uniqueCount="154">
  <si>
    <t>по видам страхования иным, чем страхование жизни</t>
  </si>
  <si>
    <t>валовые платежи</t>
  </si>
  <si>
    <t>заработанные платежи</t>
  </si>
  <si>
    <t xml:space="preserve">прочие операционные доходы </t>
  </si>
  <si>
    <t>доходы от финансовой деятельности</t>
  </si>
  <si>
    <t>доходы от неосновной деятельности</t>
  </si>
  <si>
    <t>чрезвычайные доходы</t>
  </si>
  <si>
    <t>отчисления в резервы (кроме резерва незаработанных премий)</t>
  </si>
  <si>
    <t>аквизиционные и ликвидационные расходы</t>
  </si>
  <si>
    <t>прочие расходы, относящиеся на себестоимость страхования</t>
  </si>
  <si>
    <t>прочие административные расходы</t>
  </si>
  <si>
    <t>прочие расходы на сбыт услуг</t>
  </si>
  <si>
    <t>прочие операционные расходы</t>
  </si>
  <si>
    <t>расходы на финансовую деятельность</t>
  </si>
  <si>
    <t>расходы не неосновную деятельность</t>
  </si>
  <si>
    <t>чрезвычайные расходы</t>
  </si>
  <si>
    <t>Результат основной деятельности</t>
  </si>
  <si>
    <t>Результат от финансовой деятельности</t>
  </si>
  <si>
    <t>Результат прочей обычной деятельности</t>
  </si>
  <si>
    <t>Результат чрезвычайных событий</t>
  </si>
  <si>
    <t xml:space="preserve">Налог на прибыль от обычной деятельности </t>
  </si>
  <si>
    <t xml:space="preserve">Налог на прибыль от чрезвычайной деятельности </t>
  </si>
  <si>
    <t>Чистая прибыль (убыток) после налогообложения</t>
  </si>
  <si>
    <t>ОПЕРАЦИОННЫЕ РАСХОДЫ</t>
  </si>
  <si>
    <t>ДОЛЯ ОПЕРАЦ РАСХОДОВ В ЗАРАБОТАННЫХ ПЛАТЕЖАХ</t>
  </si>
  <si>
    <t xml:space="preserve">УРОВЕНЬ ВАЛОВЫХ ВЫПЛАТ </t>
  </si>
  <si>
    <t>резерв заявленных, но не выплаченных убытков</t>
  </si>
  <si>
    <t>резерв убытков возникших, но не заявленных</t>
  </si>
  <si>
    <t>резерв колебаний убыточности</t>
  </si>
  <si>
    <t>резерв катастроф</t>
  </si>
  <si>
    <t>доля резева заявленных, но не выплаченных убытков</t>
  </si>
  <si>
    <t>доля резерва убытков возникших, но не заявленных</t>
  </si>
  <si>
    <t xml:space="preserve">     по автоКАСКО</t>
  </si>
  <si>
    <t xml:space="preserve">     по ОСАГО</t>
  </si>
  <si>
    <t xml:space="preserve">     по страхуванию кредитов</t>
  </si>
  <si>
    <t xml:space="preserve">     по добровольному страхованию имущества и от огневых рисков, рисков стихийных явлений</t>
  </si>
  <si>
    <t xml:space="preserve">     по добровольному страхованию от несчастных случаев</t>
  </si>
  <si>
    <t xml:space="preserve">     по прочим видам страхования</t>
  </si>
  <si>
    <t>удельный вес резерва заявленных, но не выплаченных убытков, в общих резервах</t>
  </si>
  <si>
    <t xml:space="preserve">     в общих резервах по автоКАСКО</t>
  </si>
  <si>
    <t xml:space="preserve">     в общих резервах по ОСАГО</t>
  </si>
  <si>
    <t xml:space="preserve">     в общих резервах по страхуванию кредитов</t>
  </si>
  <si>
    <t xml:space="preserve">     в общих резервах по добровольному страхованию имущества и от огневых рисков, рисков стихийных явлений</t>
  </si>
  <si>
    <t xml:space="preserve">     в общих резервах по добровольному страхованию от несчастных случаев</t>
  </si>
  <si>
    <t>Кредиторская задолженность по страховым выплатам всего</t>
  </si>
  <si>
    <t>в том числе</t>
  </si>
  <si>
    <t xml:space="preserve">    по страхованию финансовых рисков</t>
  </si>
  <si>
    <t>I кв. 2010</t>
  </si>
  <si>
    <t>I кв. 2008</t>
  </si>
  <si>
    <t>II кв. 2008</t>
  </si>
  <si>
    <t>III кв. 2008</t>
  </si>
  <si>
    <t>IV кв. 2008</t>
  </si>
  <si>
    <t>I кв. 2009</t>
  </si>
  <si>
    <t>II кв. 2009</t>
  </si>
  <si>
    <t>III кв. 2009</t>
  </si>
  <si>
    <t>IV кв. 2009</t>
  </si>
  <si>
    <t>откл 1 кв 10 к            1 кв 09</t>
  </si>
  <si>
    <t>откл 2009 к 2008</t>
  </si>
  <si>
    <t>Сальдо заработанных платежей и страховых выплат (без выплат, компенсированных перестраховщиками)</t>
  </si>
  <si>
    <t xml:space="preserve">    в том числе перестраховщикам-резидентам</t>
  </si>
  <si>
    <t xml:space="preserve">    перестраховщикам-нерезидентам</t>
  </si>
  <si>
    <t>платежи, принадлежащие перестраховщикам</t>
  </si>
  <si>
    <t xml:space="preserve">    изменение резерва незаработанных премий</t>
  </si>
  <si>
    <t>выплаты, компенсированные перестраховщиками</t>
  </si>
  <si>
    <t>по страхованию жизни</t>
  </si>
  <si>
    <t>суммы, возвращаемые из резервов (кроме резерва незаработанных премий)</t>
  </si>
  <si>
    <t>выплаты выкупных сумм</t>
  </si>
  <si>
    <t xml:space="preserve">валовые платежи </t>
  </si>
  <si>
    <t>валовые выплаты страхового возмещения (без выкупных сумм)</t>
  </si>
  <si>
    <t>страховые выплаты (без выкупных сумм и выплат, компенсированных перестраховщиками)</t>
  </si>
  <si>
    <t>ПО ВСЕМ ВИДАМ СТРАХОВАНИЯ</t>
  </si>
  <si>
    <t>КОМБИНИРОВАННЫЙ ПОКАЗАТЕЛЬ УБЫТОЧНОСТИ (УРОВЕНЬ ВАЛОВЫХ ВЫПЛАТ+УРОВЕНЬ ОРПЕРАЦИОННЫХ РАСХОДОВ В ЗАРАБОТАННЫХ ПЛАТЕЖАХ)</t>
  </si>
  <si>
    <t>Резервы по видам страхования иным, чем страхование жизни</t>
  </si>
  <si>
    <t>СТРАХОВЫЕ РЕЗЕРВЫ</t>
  </si>
  <si>
    <t>резерв незеработанных премий</t>
  </si>
  <si>
    <t>резервы иные, чем резерв незаработанных премий:</t>
  </si>
  <si>
    <t>Резервы по страхованию жизни</t>
  </si>
  <si>
    <t>всего доля резервов убытков</t>
  </si>
  <si>
    <t>физические лица</t>
  </si>
  <si>
    <t>страхование наземного транспорта</t>
  </si>
  <si>
    <t>добровольное страхование автогражданской отвтетственности</t>
  </si>
  <si>
    <t>добровольные виды</t>
  </si>
  <si>
    <t>добровольное страхование от несчастного случая</t>
  </si>
  <si>
    <t>добровольное страхование кредитов</t>
  </si>
  <si>
    <t>медицинское страхование</t>
  </si>
  <si>
    <t>прочие виды страхования ответственности</t>
  </si>
  <si>
    <t>страхование от огневых рисков и рисков стихийных явлений</t>
  </si>
  <si>
    <t>страхование прочего имущества</t>
  </si>
  <si>
    <t>обязательные виды</t>
  </si>
  <si>
    <t>обязательное страхование пассажиров на транспорте</t>
  </si>
  <si>
    <t>ОСАГО (внутренние договора)</t>
  </si>
  <si>
    <t>страхование по системе "Зеленая карта"</t>
  </si>
  <si>
    <t>страхование грузов и багажа</t>
  </si>
  <si>
    <t>авиационное страхование</t>
  </si>
  <si>
    <t>прочие виды обязательного страхования</t>
  </si>
  <si>
    <t>прочие виды добровольного страхования</t>
  </si>
  <si>
    <t>входящее перестрахование</t>
  </si>
  <si>
    <t>юридические лица (без входящего перестрахования)</t>
  </si>
  <si>
    <t>ВСЕГО</t>
  </si>
  <si>
    <t>страхование финансовых рисков</t>
  </si>
  <si>
    <t>страхование жизни</t>
  </si>
  <si>
    <t>Государственное обязательное личное страхование</t>
  </si>
  <si>
    <t>Выплаты по страхованию жизни в виде аннуитетов</t>
  </si>
  <si>
    <t>ИТОГО</t>
  </si>
  <si>
    <t>часть выплат, компенсированных перестраховщиками (выплаты "сидят" во всех трех вышеперечисленных блоках)</t>
  </si>
  <si>
    <t xml:space="preserve">исходящее перестрахование (платежи, полученные перестраховщиками, из суммы платежей по трем вышеуказанным блокам) </t>
  </si>
  <si>
    <t xml:space="preserve">исходящее перестрахование нерезидентам </t>
  </si>
  <si>
    <t>часть выплат, компенсированных перестраховщиками-нерезидентами</t>
  </si>
  <si>
    <t>Чистые страховые выплаты</t>
  </si>
  <si>
    <t>Чистые страховые платежи</t>
  </si>
  <si>
    <t>Уровень чистых страховых выплат</t>
  </si>
  <si>
    <t>Валовые страховые платежи</t>
  </si>
  <si>
    <t>Валовые страховые выплаты</t>
  </si>
  <si>
    <t>Уровень валовых страховых выплат</t>
  </si>
  <si>
    <t>КАСКО</t>
  </si>
  <si>
    <t>ОСАГО в целом</t>
  </si>
  <si>
    <t xml:space="preserve"> в том числе по внутр договорам</t>
  </si>
  <si>
    <t>по "Зеленой карте"</t>
  </si>
  <si>
    <t>ПЛАТЕЖИ</t>
  </si>
  <si>
    <t>ВЫПЛАТЫ</t>
  </si>
  <si>
    <t>УРОВЕНЬ ВЫПЛАТ</t>
  </si>
  <si>
    <t xml:space="preserve">Доля автострахования </t>
  </si>
  <si>
    <t>В ВАЛОВЫХ ПЛАТЕЖАХ</t>
  </si>
  <si>
    <t>В ВАЛОВЫХ ВЫПЛАТАХ</t>
  </si>
  <si>
    <t>Доля автострахования в целом</t>
  </si>
  <si>
    <t>Доля автострахования физлиц</t>
  </si>
  <si>
    <t>В ВАЛОВЫХ ПЛАТЕЖАХ от физлиц</t>
  </si>
  <si>
    <t>В ВАЛОВЫХ ВЫПЛАТАХ физлицам</t>
  </si>
  <si>
    <t>в общих выплатах, компенсированных перестраховщиками</t>
  </si>
  <si>
    <t>в общих премиях от перестрахователей (входящее перестрахование)</t>
  </si>
  <si>
    <t>в общих выплатах в пользу перестрахователей</t>
  </si>
  <si>
    <t>В общих премиях, полученных перестраховщиками (исходящее перестрахование)</t>
  </si>
  <si>
    <t>В ВАЛОВЫХ ПЛАТЕЖАХ от юрлиц (без вход. перестрахования)</t>
  </si>
  <si>
    <t>В ВАЛОВЫХ ВЫПЛАТАХ юрлицам (без вход. перестрахования)</t>
  </si>
  <si>
    <t>Доля автострахования юрлиц (без входящего перестрахования)</t>
  </si>
  <si>
    <t>Доля премий от физических лиц в общих премиях</t>
  </si>
  <si>
    <t>Доля исходящего перестрахования в общих премиях</t>
  </si>
  <si>
    <t>Доля выплат физическим лицам в общих выплатах</t>
  </si>
  <si>
    <t>Доля компенсаций от перестраховщиков в общих выплатах</t>
  </si>
  <si>
    <t>УВ по перестрахованию</t>
  </si>
  <si>
    <t>УВ по входящему перестрахованию</t>
  </si>
  <si>
    <t>УВ юридическим лицам (без входящего перестрахования)</t>
  </si>
  <si>
    <t>УВ физическим лицам</t>
  </si>
  <si>
    <t>УВ по государственному обязательному личному страхованию</t>
  </si>
  <si>
    <t>ОБЩИЙ УРОВЕНЬ ВЫПЛАТ</t>
  </si>
  <si>
    <t>В целом платежи по автострахованию</t>
  </si>
  <si>
    <t>Перестраховщики</t>
  </si>
  <si>
    <t xml:space="preserve">Перестрахователи </t>
  </si>
  <si>
    <t>Юридические лица (без перестрахователей)</t>
  </si>
  <si>
    <t>Физические лица</t>
  </si>
  <si>
    <t>Юридические лица (без входящего перестрахования)</t>
  </si>
  <si>
    <t>Входящее перестрахование</t>
  </si>
  <si>
    <t>Часть выплат, компенсированных перестраховщиками (выплаты "сидят" во всех трех вышеперечисленных блоках)</t>
  </si>
  <si>
    <t>Часть выплат, компенсированных перестраховщиками-нерезидентами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</si>
</sst>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11">
    <font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Narrow"/>
      <family val="2"/>
    </font>
    <font>
      <sz val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2" fontId="2" fillId="0" borderId="0" xfId="0" applyNumberFormat="1" applyFont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vertical="center"/>
    </xf>
    <xf numFmtId="172" fontId="1" fillId="2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172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2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72" fontId="1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0" fontId="1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74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4" borderId="0" xfId="0" applyFont="1" applyFill="1" applyBorder="1" applyAlignment="1">
      <alignment horizontal="right" vertical="center"/>
    </xf>
    <xf numFmtId="49" fontId="1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10" borderId="0" xfId="0" applyFont="1" applyFill="1" applyAlignment="1">
      <alignment wrapText="1"/>
    </xf>
    <xf numFmtId="172" fontId="1" fillId="0" borderId="0" xfId="0" applyNumberFormat="1" applyFont="1" applyFill="1" applyBorder="1" applyAlignment="1" applyProtection="1">
      <alignment horizontal="right" vertical="center"/>
      <protection locked="0"/>
    </xf>
    <xf numFmtId="17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 horizontal="right" vertical="center"/>
    </xf>
    <xf numFmtId="10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/>
    </xf>
    <xf numFmtId="172" fontId="2" fillId="7" borderId="0" xfId="0" applyNumberFormat="1" applyFont="1" applyFill="1" applyBorder="1" applyAlignment="1" applyProtection="1">
      <alignment horizontal="right" vertical="center"/>
      <protection locked="0"/>
    </xf>
    <xf numFmtId="172" fontId="2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%20m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іт про доходи та витрати"/>
      <sheetName val="Розділ 2"/>
      <sheetName val="Розділ 3"/>
      <sheetName val="Розділ 4"/>
      <sheetName val="Розділ 4.1"/>
    </sheetNames>
    <sheetDataSet>
      <sheetData sheetId="1">
        <row r="19">
          <cell r="C19">
            <v>58769.8486</v>
          </cell>
        </row>
        <row r="47">
          <cell r="C47">
            <v>9388.4</v>
          </cell>
        </row>
      </sheetData>
      <sheetData sheetId="2">
        <row r="30">
          <cell r="C30">
            <v>854322.638</v>
          </cell>
          <cell r="E30">
            <v>438.7</v>
          </cell>
          <cell r="F30">
            <v>1150.8619</v>
          </cell>
          <cell r="H30">
            <v>138709.6098</v>
          </cell>
          <cell r="K30">
            <v>31203.6617</v>
          </cell>
          <cell r="L30">
            <v>115873.7231</v>
          </cell>
          <cell r="M30">
            <v>329435.0015</v>
          </cell>
          <cell r="N30">
            <v>20830.8347</v>
          </cell>
          <cell r="O30">
            <v>625.9</v>
          </cell>
          <cell r="P30">
            <v>4533.7617</v>
          </cell>
          <cell r="Q30">
            <v>111371.5585</v>
          </cell>
          <cell r="R30">
            <v>47.6</v>
          </cell>
          <cell r="T30">
            <v>64172.1512</v>
          </cell>
          <cell r="W30">
            <v>2066.626</v>
          </cell>
        </row>
        <row r="32">
          <cell r="C32">
            <v>19963.5686</v>
          </cell>
          <cell r="E32">
            <v>116.3</v>
          </cell>
          <cell r="H32">
            <v>3272.4108</v>
          </cell>
          <cell r="K32">
            <v>1463.48</v>
          </cell>
          <cell r="L32">
            <v>2460.3456</v>
          </cell>
          <cell r="M32">
            <v>2016.1119</v>
          </cell>
          <cell r="N32">
            <v>592.2</v>
          </cell>
          <cell r="P32">
            <v>67.2405</v>
          </cell>
          <cell r="Q32">
            <v>675.8</v>
          </cell>
          <cell r="T32">
            <v>8442.6</v>
          </cell>
        </row>
      </sheetData>
      <sheetData sheetId="3">
        <row r="30">
          <cell r="C30">
            <v>150697.4048</v>
          </cell>
          <cell r="J30">
            <v>108891.6714</v>
          </cell>
          <cell r="L30">
            <v>2821.6656</v>
          </cell>
          <cell r="M30">
            <v>16445.5706</v>
          </cell>
        </row>
        <row r="32">
          <cell r="C32">
            <v>5996.7062</v>
          </cell>
          <cell r="J32">
            <v>4523.0062</v>
          </cell>
          <cell r="L32">
            <v>0</v>
          </cell>
          <cell r="M32">
            <v>628.8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Розділ 2"/>
      <sheetName val="Розділ 3"/>
      <sheetName val="Розділ 4"/>
      <sheetName val="Розділ 4.1"/>
    </sheetNames>
    <sheetDataSet>
      <sheetData sheetId="1">
        <row r="47">
          <cell r="C47">
            <v>2948.5</v>
          </cell>
        </row>
      </sheetData>
      <sheetData sheetId="2">
        <row r="30">
          <cell r="C30">
            <v>267641.391</v>
          </cell>
          <cell r="E30">
            <v>886.9</v>
          </cell>
          <cell r="F30">
            <v>307</v>
          </cell>
          <cell r="H30">
            <v>23697.3</v>
          </cell>
          <cell r="K30">
            <v>12575.319</v>
          </cell>
          <cell r="L30">
            <v>33884.5</v>
          </cell>
          <cell r="M30">
            <v>156496.1</v>
          </cell>
          <cell r="N30">
            <v>1525.7</v>
          </cell>
          <cell r="O30">
            <v>168.7</v>
          </cell>
          <cell r="P30">
            <v>1544.7</v>
          </cell>
          <cell r="Q30">
            <v>5992.452</v>
          </cell>
          <cell r="R30">
            <v>3.8</v>
          </cell>
          <cell r="T30">
            <v>23066.844</v>
          </cell>
          <cell r="W30">
            <v>463.45</v>
          </cell>
        </row>
        <row r="32">
          <cell r="C32">
            <v>2059.451</v>
          </cell>
          <cell r="E32">
            <v>4.2</v>
          </cell>
          <cell r="H32">
            <v>967.2</v>
          </cell>
          <cell r="K32">
            <v>8.3</v>
          </cell>
          <cell r="L32">
            <v>142.796</v>
          </cell>
          <cell r="M32">
            <v>405.455</v>
          </cell>
          <cell r="N32">
            <v>23.5</v>
          </cell>
          <cell r="Q32">
            <v>156.2</v>
          </cell>
          <cell r="T32">
            <v>5.7</v>
          </cell>
        </row>
      </sheetData>
      <sheetData sheetId="3">
        <row r="30">
          <cell r="C30">
            <v>36226.01</v>
          </cell>
          <cell r="J30">
            <v>25264.3</v>
          </cell>
          <cell r="L30">
            <v>122.6</v>
          </cell>
        </row>
        <row r="32">
          <cell r="C32">
            <v>767.9</v>
          </cell>
          <cell r="J32">
            <v>741.7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віт про доходи та витрати"/>
      <sheetName val="Розділ 2"/>
      <sheetName val="Розділ 3"/>
      <sheetName val="Розділ 4"/>
      <sheetName val="Розділ 4.1"/>
    </sheetNames>
    <sheetDataSet>
      <sheetData sheetId="1">
        <row r="19">
          <cell r="C19">
            <v>43883.7</v>
          </cell>
        </row>
        <row r="47">
          <cell r="C47">
            <v>13625.5</v>
          </cell>
        </row>
      </sheetData>
      <sheetData sheetId="2">
        <row r="30">
          <cell r="C30">
            <v>889723.1391</v>
          </cell>
          <cell r="E30">
            <v>3606.6</v>
          </cell>
          <cell r="F30">
            <v>1158.2</v>
          </cell>
          <cell r="H30">
            <v>119408.3701</v>
          </cell>
          <cell r="K30">
            <v>32616.9175</v>
          </cell>
          <cell r="L30">
            <v>113939.2172</v>
          </cell>
          <cell r="M30">
            <v>388952.0435</v>
          </cell>
          <cell r="N30">
            <v>1478.8268</v>
          </cell>
          <cell r="O30">
            <v>6209</v>
          </cell>
          <cell r="P30">
            <v>3370.0168</v>
          </cell>
          <cell r="Q30">
            <v>134449.0904</v>
          </cell>
          <cell r="R30">
            <v>23.2</v>
          </cell>
          <cell r="T30">
            <v>41496.244</v>
          </cell>
          <cell r="W30">
            <v>3350.345</v>
          </cell>
        </row>
        <row r="32">
          <cell r="C32">
            <v>21569.2928</v>
          </cell>
          <cell r="E32">
            <v>21.1</v>
          </cell>
          <cell r="H32">
            <v>4567.6174</v>
          </cell>
          <cell r="K32">
            <v>210.6064</v>
          </cell>
          <cell r="L32">
            <v>2224.986</v>
          </cell>
          <cell r="M32">
            <v>6730.5022</v>
          </cell>
          <cell r="N32">
            <v>70.6482</v>
          </cell>
          <cell r="P32">
            <v>61.3139</v>
          </cell>
          <cell r="Q32">
            <v>3189.988</v>
          </cell>
          <cell r="T32">
            <v>687.9</v>
          </cell>
          <cell r="W32">
            <v>26.7</v>
          </cell>
        </row>
      </sheetData>
      <sheetData sheetId="3">
        <row r="30">
          <cell r="C30">
            <v>199653.4913</v>
          </cell>
          <cell r="J30">
            <v>141776.478</v>
          </cell>
          <cell r="L30">
            <v>319.4623</v>
          </cell>
          <cell r="M30">
            <v>26536.3</v>
          </cell>
        </row>
        <row r="32">
          <cell r="C32">
            <v>7401.162</v>
          </cell>
          <cell r="J32">
            <v>6998.8461</v>
          </cell>
          <cell r="L32">
            <v>9.5</v>
          </cell>
          <cell r="M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віт про доходи та витрати"/>
      <sheetName val="Розділ 2"/>
      <sheetName val="Розділ 3"/>
      <sheetName val="Розділ 4"/>
      <sheetName val="Розділ 4.1"/>
    </sheetNames>
    <sheetDataSet>
      <sheetData sheetId="1">
        <row r="19">
          <cell r="C19">
            <v>7393.2</v>
          </cell>
        </row>
      </sheetData>
      <sheetData sheetId="2">
        <row r="30">
          <cell r="C30">
            <v>262214.0482</v>
          </cell>
          <cell r="E30">
            <v>5542.2</v>
          </cell>
          <cell r="F30">
            <v>323.24</v>
          </cell>
          <cell r="H30">
            <v>30242.3719</v>
          </cell>
          <cell r="K30">
            <v>9118.7176</v>
          </cell>
          <cell r="L30">
            <v>32853.4896</v>
          </cell>
          <cell r="M30">
            <v>107431.4128</v>
          </cell>
          <cell r="N30">
            <v>719.5139</v>
          </cell>
          <cell r="O30">
            <v>4290</v>
          </cell>
          <cell r="P30">
            <v>1390.7109</v>
          </cell>
          <cell r="Q30">
            <v>15266.394</v>
          </cell>
          <cell r="R30">
            <v>0</v>
          </cell>
          <cell r="T30">
            <v>43527.2</v>
          </cell>
          <cell r="W30">
            <v>524.8175</v>
          </cell>
        </row>
        <row r="31">
          <cell r="P31">
            <v>0.5</v>
          </cell>
        </row>
        <row r="32">
          <cell r="C32">
            <v>698.5912</v>
          </cell>
          <cell r="E32">
            <v>10.1</v>
          </cell>
          <cell r="H32">
            <v>7.2</v>
          </cell>
          <cell r="L32">
            <v>108.792</v>
          </cell>
          <cell r="M32">
            <v>397.4766</v>
          </cell>
          <cell r="N32">
            <v>13.7928</v>
          </cell>
          <cell r="Q32">
            <v>35.3</v>
          </cell>
          <cell r="T32">
            <v>4.4</v>
          </cell>
        </row>
      </sheetData>
      <sheetData sheetId="3">
        <row r="30">
          <cell r="C30">
            <v>46844.3421</v>
          </cell>
          <cell r="J30">
            <v>35603.1</v>
          </cell>
          <cell r="L30">
            <v>3.6</v>
          </cell>
        </row>
        <row r="32">
          <cell r="C32">
            <v>852.49</v>
          </cell>
          <cell r="J32">
            <v>852.49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A37">
      <selection activeCell="B1" sqref="B1:C16384"/>
    </sheetView>
  </sheetViews>
  <sheetFormatPr defaultColWidth="9.00390625" defaultRowHeight="12.75"/>
  <cols>
    <col min="1" max="1" width="40.75390625" style="4" customWidth="1"/>
    <col min="2" max="2" width="8.875" style="0" hidden="1" customWidth="1"/>
    <col min="3" max="3" width="9.375" style="0" hidden="1" customWidth="1"/>
    <col min="4" max="4" width="9.625" style="0" customWidth="1"/>
    <col min="5" max="5" width="9.875" style="0" customWidth="1"/>
    <col min="6" max="6" width="9.375" style="41" customWidth="1"/>
    <col min="7" max="7" width="9.125" style="40" customWidth="1"/>
    <col min="10" max="10" width="8.625" style="0" customWidth="1"/>
    <col min="11" max="11" width="9.25390625" style="41" customWidth="1"/>
    <col min="12" max="12" width="9.875" style="40" customWidth="1"/>
    <col min="13" max="13" width="1.625" style="39" customWidth="1"/>
    <col min="14" max="15" width="9.125" style="40" customWidth="1"/>
  </cols>
  <sheetData>
    <row r="1" spans="2:15" s="10" customFormat="1" ht="40.5" customHeight="1">
      <c r="B1" s="60" t="s">
        <v>48</v>
      </c>
      <c r="C1" s="60" t="s">
        <v>49</v>
      </c>
      <c r="D1" s="60" t="s">
        <v>50</v>
      </c>
      <c r="E1" s="60" t="s">
        <v>51</v>
      </c>
      <c r="F1" s="59">
        <v>2008</v>
      </c>
      <c r="G1" s="60" t="s">
        <v>52</v>
      </c>
      <c r="H1" s="60" t="s">
        <v>53</v>
      </c>
      <c r="I1" s="60" t="s">
        <v>54</v>
      </c>
      <c r="J1" s="60" t="s">
        <v>55</v>
      </c>
      <c r="K1" s="59">
        <v>2009</v>
      </c>
      <c r="L1" s="60" t="s">
        <v>47</v>
      </c>
      <c r="N1" s="54" t="s">
        <v>56</v>
      </c>
      <c r="O1" s="54" t="s">
        <v>57</v>
      </c>
    </row>
    <row r="2" spans="1:11" s="40" customFormat="1" ht="13.5">
      <c r="A2" s="5" t="s">
        <v>64</v>
      </c>
      <c r="B2"/>
      <c r="C2"/>
      <c r="D2"/>
      <c r="E2"/>
      <c r="F2" s="41"/>
      <c r="H2"/>
      <c r="I2"/>
      <c r="J2"/>
      <c r="K2" s="41"/>
    </row>
    <row r="3" spans="1:15" s="40" customFormat="1" ht="13.5">
      <c r="A3" s="11" t="s">
        <v>67</v>
      </c>
      <c r="B3" s="8">
        <v>232718.5</v>
      </c>
      <c r="C3" s="8">
        <v>251042.19</v>
      </c>
      <c r="D3" s="8">
        <v>309711.0238</v>
      </c>
      <c r="E3" s="8">
        <v>302076.401</v>
      </c>
      <c r="F3" s="8">
        <v>1095548.1148</v>
      </c>
      <c r="G3" s="8">
        <v>204682.6</v>
      </c>
      <c r="H3" s="8">
        <v>199579.3</v>
      </c>
      <c r="I3" s="8">
        <v>218172.1</v>
      </c>
      <c r="J3" s="8">
        <v>204912.7</v>
      </c>
      <c r="K3" s="8">
        <v>827346.7</v>
      </c>
      <c r="L3" s="8">
        <v>164620.3</v>
      </c>
      <c r="N3" s="21">
        <f>L3/G3*100-100</f>
        <v>-19.572889928113085</v>
      </c>
      <c r="O3" s="21">
        <f>K3/F3*100-100</f>
        <v>-24.481025632449033</v>
      </c>
    </row>
    <row r="4" spans="1:15" s="40" customFormat="1" ht="13.5">
      <c r="A4" s="11" t="s">
        <v>66</v>
      </c>
      <c r="B4" s="8">
        <v>4113</v>
      </c>
      <c r="C4" s="8">
        <v>5379.2</v>
      </c>
      <c r="D4" s="8">
        <v>3465.6</v>
      </c>
      <c r="E4" s="8">
        <v>15059.7</v>
      </c>
      <c r="F4" s="8">
        <v>28017.5</v>
      </c>
      <c r="G4" s="8">
        <v>99762</v>
      </c>
      <c r="H4" s="8">
        <v>18619.3</v>
      </c>
      <c r="I4" s="8">
        <v>29541.8</v>
      </c>
      <c r="J4" s="8">
        <v>341.2</v>
      </c>
      <c r="K4" s="8">
        <v>148264.3</v>
      </c>
      <c r="L4" s="8">
        <v>18950.3</v>
      </c>
      <c r="N4" s="21">
        <f>L4/G4*100-100</f>
        <v>-81.00449068783705</v>
      </c>
      <c r="O4" s="21">
        <f>K4/F4*100-100</f>
        <v>429.18461675738376</v>
      </c>
    </row>
    <row r="5" spans="1:15" s="41" customFormat="1" ht="13.5">
      <c r="A5" s="27" t="s">
        <v>2</v>
      </c>
      <c r="B5" s="38">
        <v>140189.413</v>
      </c>
      <c r="C5" s="38">
        <v>155085.142</v>
      </c>
      <c r="D5" s="38">
        <v>199754.7034</v>
      </c>
      <c r="E5" s="38">
        <v>10377.7097</v>
      </c>
      <c r="F5" s="38">
        <v>505406.9681</v>
      </c>
      <c r="G5" s="38">
        <v>225263.8</v>
      </c>
      <c r="H5" s="38">
        <v>166212.5</v>
      </c>
      <c r="I5" s="38">
        <v>110605.5</v>
      </c>
      <c r="J5" s="38">
        <v>112862.9</v>
      </c>
      <c r="K5" s="38">
        <v>614944.7</v>
      </c>
      <c r="L5" s="38">
        <v>79678.8</v>
      </c>
      <c r="N5" s="18">
        <f>L5/G5*100-100</f>
        <v>-64.62867091827448</v>
      </c>
      <c r="O5" s="18">
        <f>K5/F5*100-100</f>
        <v>21.673174058480086</v>
      </c>
    </row>
    <row r="6" spans="1:15" s="40" customFormat="1" ht="13.5">
      <c r="A6" s="5"/>
      <c r="B6" s="93"/>
      <c r="C6" s="93"/>
      <c r="D6" s="93"/>
      <c r="E6" s="14"/>
      <c r="F6" s="12"/>
      <c r="G6" s="30"/>
      <c r="H6" s="14"/>
      <c r="I6" s="14"/>
      <c r="J6" s="14"/>
      <c r="K6" s="12"/>
      <c r="L6" s="30"/>
      <c r="N6" s="21"/>
      <c r="O6" s="21"/>
    </row>
    <row r="7" spans="1:15" s="40" customFormat="1" ht="13.5">
      <c r="A7" s="6" t="s">
        <v>0</v>
      </c>
      <c r="B7" s="15"/>
      <c r="C7" s="15"/>
      <c r="D7" s="15"/>
      <c r="E7" s="15"/>
      <c r="F7" s="12"/>
      <c r="G7" s="30"/>
      <c r="H7" s="14"/>
      <c r="I7" s="14"/>
      <c r="J7" s="14"/>
      <c r="K7" s="12"/>
      <c r="L7" s="30"/>
      <c r="N7" s="21"/>
      <c r="O7" s="21"/>
    </row>
    <row r="8" spans="2:15" s="10" customFormat="1" ht="12" customHeight="1">
      <c r="B8" s="61"/>
      <c r="C8" s="61"/>
      <c r="D8" s="61"/>
      <c r="E8" s="61"/>
      <c r="F8" s="12"/>
      <c r="G8" s="61"/>
      <c r="H8" s="61"/>
      <c r="I8" s="61"/>
      <c r="J8" s="61"/>
      <c r="K8" s="12"/>
      <c r="L8" s="61"/>
      <c r="N8" s="72"/>
      <c r="O8" s="72"/>
    </row>
    <row r="9" spans="1:15" s="40" customFormat="1" ht="13.5">
      <c r="A9" s="4" t="s">
        <v>1</v>
      </c>
      <c r="B9" s="16">
        <v>5153029.5331</v>
      </c>
      <c r="C9" s="16">
        <v>5641634.1096</v>
      </c>
      <c r="D9" s="16">
        <v>5982739.8645</v>
      </c>
      <c r="E9" s="16">
        <v>6135616.1855</v>
      </c>
      <c r="F9" s="76">
        <v>22913019.6927</v>
      </c>
      <c r="G9" s="42">
        <v>4794888.8748</v>
      </c>
      <c r="H9" s="9">
        <v>4789338.3401</v>
      </c>
      <c r="I9" s="9">
        <v>4705095.5008</v>
      </c>
      <c r="J9" s="9">
        <v>5325403.3388</v>
      </c>
      <c r="K9" s="77">
        <v>19614726.0545</v>
      </c>
      <c r="L9" s="42">
        <v>4533115.5909</v>
      </c>
      <c r="N9" s="21">
        <f aca="true" t="shared" si="0" ref="N9:N14">L9/G9*100-100</f>
        <v>-5.459423372161439</v>
      </c>
      <c r="O9" s="21">
        <f aca="true" t="shared" si="1" ref="O9:O14">K9/F9*100-100</f>
        <v>-14.394844863031409</v>
      </c>
    </row>
    <row r="10" spans="1:15" s="40" customFormat="1" ht="13.5">
      <c r="A10" s="4" t="s">
        <v>61</v>
      </c>
      <c r="B10" s="8">
        <v>2044803.3313</v>
      </c>
      <c r="C10" s="8">
        <v>2162861.5472</v>
      </c>
      <c r="D10" s="8">
        <v>2193306.7079</v>
      </c>
      <c r="E10" s="8">
        <v>2604569.5085</v>
      </c>
      <c r="F10" s="8">
        <v>9005541.095</v>
      </c>
      <c r="G10" s="8">
        <v>2165143.8494</v>
      </c>
      <c r="H10" s="8">
        <v>2030882.5311</v>
      </c>
      <c r="I10" s="8">
        <v>1936301.9728</v>
      </c>
      <c r="J10" s="8">
        <v>2711750.4607</v>
      </c>
      <c r="K10" s="8">
        <v>8844078.8139</v>
      </c>
      <c r="L10" s="8">
        <v>2256110.3575</v>
      </c>
      <c r="N10" s="21">
        <f t="shared" si="0"/>
        <v>4.2014071316882</v>
      </c>
      <c r="O10" s="21">
        <f t="shared" si="1"/>
        <v>-1.7929214846362385</v>
      </c>
    </row>
    <row r="11" spans="1:15" s="40" customFormat="1" ht="13.5">
      <c r="A11" s="4" t="s">
        <v>59</v>
      </c>
      <c r="B11" s="16">
        <f aca="true" t="shared" si="2" ref="B11:L11">B10-B12</f>
        <v>1680336.8961</v>
      </c>
      <c r="C11" s="16">
        <f t="shared" si="2"/>
        <v>1994547.6139999998</v>
      </c>
      <c r="D11" s="16">
        <f t="shared" si="2"/>
        <v>2045091.1725999997</v>
      </c>
      <c r="E11" s="16">
        <f t="shared" si="2"/>
        <v>2306505.7241</v>
      </c>
      <c r="F11" s="16">
        <f t="shared" si="2"/>
        <v>8026481.407000001</v>
      </c>
      <c r="G11" s="16">
        <f t="shared" si="2"/>
        <v>1864015.8094000001</v>
      </c>
      <c r="H11" s="16">
        <f t="shared" si="2"/>
        <v>1826734.4811</v>
      </c>
      <c r="I11" s="16">
        <f t="shared" si="2"/>
        <v>1687831.5328000002</v>
      </c>
      <c r="J11" s="16">
        <f t="shared" si="2"/>
        <v>2405090.8648</v>
      </c>
      <c r="K11" s="16">
        <f t="shared" si="2"/>
        <v>7783672.687999999</v>
      </c>
      <c r="L11" s="16">
        <f t="shared" si="2"/>
        <v>1948603.0384</v>
      </c>
      <c r="N11" s="21">
        <f t="shared" si="0"/>
        <v>4.537902982015325</v>
      </c>
      <c r="O11" s="21">
        <f t="shared" si="1"/>
        <v>-3.025095389721386</v>
      </c>
    </row>
    <row r="12" spans="1:15" s="40" customFormat="1" ht="13.5">
      <c r="A12" s="4" t="s">
        <v>60</v>
      </c>
      <c r="B12" s="8">
        <v>364466.4352</v>
      </c>
      <c r="C12" s="8">
        <v>168313.9332</v>
      </c>
      <c r="D12" s="8">
        <v>148215.5353</v>
      </c>
      <c r="E12" s="8">
        <v>298063.7844</v>
      </c>
      <c r="F12" s="8">
        <v>979059.688</v>
      </c>
      <c r="G12" s="8">
        <v>301128.04</v>
      </c>
      <c r="H12" s="8">
        <v>204148.05</v>
      </c>
      <c r="I12" s="8">
        <v>248470.44</v>
      </c>
      <c r="J12" s="8">
        <v>306659.5959</v>
      </c>
      <c r="K12" s="8">
        <v>1060406.1259</v>
      </c>
      <c r="L12" s="8">
        <v>307507.3191</v>
      </c>
      <c r="N12" s="21">
        <f t="shared" si="0"/>
        <v>2.1184606720782426</v>
      </c>
      <c r="O12" s="21">
        <f t="shared" si="1"/>
        <v>8.308629075125424</v>
      </c>
    </row>
    <row r="13" spans="1:15" s="40" customFormat="1" ht="13.5">
      <c r="A13" s="4" t="s">
        <v>62</v>
      </c>
      <c r="B13" s="16">
        <f>B9-B10-B14</f>
        <v>56389.63089999976</v>
      </c>
      <c r="C13" s="16">
        <f aca="true" t="shared" si="3" ref="C13:L13">C9-C10-C14</f>
        <v>260286.48340000026</v>
      </c>
      <c r="D13" s="16">
        <f t="shared" si="3"/>
        <v>403482.92260000017</v>
      </c>
      <c r="E13" s="16">
        <f t="shared" si="3"/>
        <v>15835.583699999843</v>
      </c>
      <c r="F13" s="16">
        <f t="shared" si="3"/>
        <v>735994.6204999983</v>
      </c>
      <c r="G13" s="16">
        <f t="shared" si="3"/>
        <v>-504208.98199999984</v>
      </c>
      <c r="H13" s="16">
        <f t="shared" si="3"/>
        <v>-155284.9691000008</v>
      </c>
      <c r="I13" s="16">
        <f t="shared" si="3"/>
        <v>-143259.1121000005</v>
      </c>
      <c r="J13" s="16">
        <f t="shared" si="3"/>
        <v>731.6357999998145</v>
      </c>
      <c r="K13" s="16">
        <f t="shared" si="3"/>
        <v>-802021.4273000006</v>
      </c>
      <c r="L13" s="16">
        <f t="shared" si="3"/>
        <v>-125934.25309999986</v>
      </c>
      <c r="N13" s="21">
        <f t="shared" si="0"/>
        <v>-75.02340148712386</v>
      </c>
      <c r="O13" s="21">
        <f t="shared" si="1"/>
        <v>-208.9710991032987</v>
      </c>
    </row>
    <row r="14" spans="1:15" s="41" customFormat="1" ht="13.5">
      <c r="A14" s="13" t="s">
        <v>2</v>
      </c>
      <c r="B14" s="37">
        <v>3051836.5709</v>
      </c>
      <c r="C14" s="37">
        <v>3218486.079</v>
      </c>
      <c r="D14" s="37">
        <v>3385950.234</v>
      </c>
      <c r="E14" s="37">
        <v>3515211.0933</v>
      </c>
      <c r="F14" s="37">
        <v>13171483.9772</v>
      </c>
      <c r="G14" s="37">
        <v>3133954.0074</v>
      </c>
      <c r="H14" s="37">
        <v>2913740.7781</v>
      </c>
      <c r="I14" s="37">
        <v>2912052.6401</v>
      </c>
      <c r="J14" s="37">
        <v>2612921.2423</v>
      </c>
      <c r="K14" s="28">
        <v>11572668.6679</v>
      </c>
      <c r="L14" s="37">
        <v>2402939.4865</v>
      </c>
      <c r="N14" s="18">
        <f t="shared" si="0"/>
        <v>-23.325630152002972</v>
      </c>
      <c r="O14" s="18">
        <f t="shared" si="1"/>
        <v>-12.138459964477562</v>
      </c>
    </row>
    <row r="15" spans="1:15" s="40" customFormat="1" ht="13.5">
      <c r="A15" s="4"/>
      <c r="B15" s="16"/>
      <c r="C15" s="16"/>
      <c r="D15" s="16"/>
      <c r="E15" s="16"/>
      <c r="F15" s="76"/>
      <c r="G15" s="16"/>
      <c r="H15" s="16"/>
      <c r="I15" s="16"/>
      <c r="J15" s="16"/>
      <c r="K15" s="77"/>
      <c r="L15" s="16"/>
      <c r="N15" s="21"/>
      <c r="O15" s="21"/>
    </row>
    <row r="16" spans="1:15" s="40" customFormat="1" ht="13.5">
      <c r="A16" s="5" t="s">
        <v>70</v>
      </c>
      <c r="B16" s="16"/>
      <c r="C16" s="16"/>
      <c r="D16" s="16"/>
      <c r="E16" s="16"/>
      <c r="F16" s="76"/>
      <c r="G16" s="16"/>
      <c r="H16" s="16"/>
      <c r="I16" s="16"/>
      <c r="J16" s="16"/>
      <c r="K16" s="77"/>
      <c r="L16" s="16"/>
      <c r="N16" s="21"/>
      <c r="O16" s="21"/>
    </row>
    <row r="17" spans="1:15" s="40" customFormat="1" ht="26.25" customHeight="1">
      <c r="A17" s="3" t="s">
        <v>65</v>
      </c>
      <c r="B17" s="8">
        <v>363057.3609</v>
      </c>
      <c r="C17" s="8">
        <v>410632.63590000005</v>
      </c>
      <c r="D17" s="8">
        <v>445774.86610000004</v>
      </c>
      <c r="E17" s="8">
        <v>572904.8528</v>
      </c>
      <c r="F17" s="42">
        <v>1792369.7157</v>
      </c>
      <c r="G17" s="8">
        <v>610783.4857</v>
      </c>
      <c r="H17" s="8">
        <v>625189.5389999999</v>
      </c>
      <c r="I17" s="8">
        <v>826499.585</v>
      </c>
      <c r="J17" s="8">
        <v>733623.5530000001</v>
      </c>
      <c r="K17" s="42">
        <v>2796096.1626999998</v>
      </c>
      <c r="L17" s="42">
        <v>894941.68</v>
      </c>
      <c r="N17" s="21">
        <f>L17/G17*100-100</f>
        <v>46.523555556570955</v>
      </c>
      <c r="O17" s="21">
        <f>K17/F17*100-100</f>
        <v>55.99996687112068</v>
      </c>
    </row>
    <row r="18" spans="1:15" s="40" customFormat="1" ht="13.5">
      <c r="A18" s="4" t="s">
        <v>3</v>
      </c>
      <c r="B18" s="9">
        <v>319067.61159999995</v>
      </c>
      <c r="C18" s="9">
        <v>427130.4501</v>
      </c>
      <c r="D18" s="9">
        <v>638061.8314</v>
      </c>
      <c r="E18" s="9">
        <v>1577335.9172999999</v>
      </c>
      <c r="F18" s="42">
        <v>2961595.8102</v>
      </c>
      <c r="G18" s="16">
        <v>561456.042</v>
      </c>
      <c r="H18" s="16">
        <v>564865.3522000001</v>
      </c>
      <c r="I18" s="16">
        <v>837160.4</v>
      </c>
      <c r="J18" s="16">
        <v>887410.3714000001</v>
      </c>
      <c r="K18" s="42">
        <v>2850892.1656000004</v>
      </c>
      <c r="L18" s="16">
        <v>529020.0181</v>
      </c>
      <c r="N18" s="21">
        <f>L18/G18*100-100</f>
        <v>-5.777126163689957</v>
      </c>
      <c r="O18" s="21">
        <f>K18/F18*100-100</f>
        <v>-3.7379727584272757</v>
      </c>
    </row>
    <row r="19" spans="1:15" s="40" customFormat="1" ht="13.5">
      <c r="A19" s="4" t="s">
        <v>4</v>
      </c>
      <c r="B19" s="16">
        <v>308193.0447</v>
      </c>
      <c r="C19" s="16">
        <v>213447.7421</v>
      </c>
      <c r="D19" s="16">
        <v>405568.5964</v>
      </c>
      <c r="E19" s="16">
        <v>424009.1106</v>
      </c>
      <c r="F19" s="16">
        <v>1351218.4938</v>
      </c>
      <c r="G19" s="42">
        <v>367294.3509</v>
      </c>
      <c r="H19" s="9">
        <v>269679.9269</v>
      </c>
      <c r="I19" s="9">
        <v>236683.4022</v>
      </c>
      <c r="J19" s="9">
        <v>366118.7083</v>
      </c>
      <c r="K19" s="42">
        <v>1239776.3883</v>
      </c>
      <c r="L19" s="42">
        <v>228692.8843</v>
      </c>
      <c r="N19" s="21">
        <f>L19/G19*100-100</f>
        <v>-37.735801343085676</v>
      </c>
      <c r="O19" s="21">
        <f>K19/F19*100-100</f>
        <v>-8.247526659185525</v>
      </c>
    </row>
    <row r="20" spans="1:15" s="40" customFormat="1" ht="13.5">
      <c r="A20" s="4" t="s">
        <v>5</v>
      </c>
      <c r="B20" s="9">
        <v>4093425.3403</v>
      </c>
      <c r="C20" s="9">
        <v>3511571.0059</v>
      </c>
      <c r="D20" s="9">
        <v>4044115.8483</v>
      </c>
      <c r="E20" s="9">
        <v>9054712.6262</v>
      </c>
      <c r="F20" s="42">
        <v>20703824.8207</v>
      </c>
      <c r="G20" s="16">
        <v>3980005.83</v>
      </c>
      <c r="H20" s="16">
        <v>6379444.1872</v>
      </c>
      <c r="I20" s="16">
        <v>5172484.4</v>
      </c>
      <c r="J20" s="16">
        <v>4770293.5443</v>
      </c>
      <c r="K20" s="42">
        <v>20302227.9615</v>
      </c>
      <c r="L20" s="16">
        <v>3629739.6457</v>
      </c>
      <c r="N20" s="21">
        <f>L20/G20*100-100</f>
        <v>-8.800645005587839</v>
      </c>
      <c r="O20" s="21">
        <f>K20/F20*100-100</f>
        <v>-1.9397230351296173</v>
      </c>
    </row>
    <row r="21" spans="1:15" s="40" customFormat="1" ht="13.5">
      <c r="A21" s="4" t="s">
        <v>6</v>
      </c>
      <c r="B21" s="9">
        <v>224.1876</v>
      </c>
      <c r="C21" s="9">
        <v>297.5082</v>
      </c>
      <c r="D21" s="9">
        <v>229.1452</v>
      </c>
      <c r="E21" s="9">
        <v>765.7673</v>
      </c>
      <c r="F21" s="42">
        <v>1516.6082</v>
      </c>
      <c r="G21" s="42">
        <v>161.6</v>
      </c>
      <c r="H21" s="9">
        <v>180.6</v>
      </c>
      <c r="I21" s="9">
        <v>441.6</v>
      </c>
      <c r="J21" s="9">
        <v>388.5</v>
      </c>
      <c r="K21" s="42">
        <v>1172.3</v>
      </c>
      <c r="L21" s="42">
        <v>164.4</v>
      </c>
      <c r="N21" s="21">
        <f>L21/G21*100-100</f>
        <v>1.7326732673267315</v>
      </c>
      <c r="O21" s="21">
        <f>K21/F21*100-100</f>
        <v>-22.702514729908486</v>
      </c>
    </row>
    <row r="22" spans="1:15" s="40" customFormat="1" ht="13.5">
      <c r="A22" s="5"/>
      <c r="B22" s="9"/>
      <c r="C22" s="9"/>
      <c r="D22" s="9"/>
      <c r="E22" s="9"/>
      <c r="F22" s="42"/>
      <c r="G22" s="30"/>
      <c r="H22" s="14"/>
      <c r="I22" s="14"/>
      <c r="J22" s="14"/>
      <c r="K22" s="42"/>
      <c r="L22" s="30"/>
      <c r="N22" s="92"/>
      <c r="O22" s="92"/>
    </row>
    <row r="23" spans="1:15" s="40" customFormat="1" ht="13.5">
      <c r="A23" s="90" t="s">
        <v>68</v>
      </c>
      <c r="B23" s="91">
        <v>1540510.7585</v>
      </c>
      <c r="C23" s="91">
        <v>1833896.4264</v>
      </c>
      <c r="D23" s="91">
        <v>1708046.8155</v>
      </c>
      <c r="E23" s="91">
        <v>1971446.0575</v>
      </c>
      <c r="F23" s="91">
        <v>7053900.0579</v>
      </c>
      <c r="G23" s="91">
        <v>1509751.5231</v>
      </c>
      <c r="H23" s="91">
        <v>1765887.7887</v>
      </c>
      <c r="I23" s="91">
        <v>1684703.7238</v>
      </c>
      <c r="J23" s="91">
        <v>1776884.1725</v>
      </c>
      <c r="K23" s="91">
        <v>6737227.2081</v>
      </c>
      <c r="L23" s="91">
        <v>1255756.5792</v>
      </c>
      <c r="N23" s="92">
        <f aca="true" t="shared" si="4" ref="N23:N34">L23/G23*100-100</f>
        <v>-16.82362561082023</v>
      </c>
      <c r="O23" s="92">
        <f aca="true" t="shared" si="5" ref="O23:O34">K23/F23*100-100</f>
        <v>-4.489329976334773</v>
      </c>
    </row>
    <row r="24" spans="1:15" s="40" customFormat="1" ht="13.5">
      <c r="A24" s="4" t="s">
        <v>63</v>
      </c>
      <c r="B24" s="8">
        <v>116896.6302</v>
      </c>
      <c r="C24" s="8">
        <v>324715.1369</v>
      </c>
      <c r="D24" s="8">
        <v>277234.0102</v>
      </c>
      <c r="E24" s="8">
        <v>211874.7305</v>
      </c>
      <c r="F24" s="8">
        <v>930720.5077</v>
      </c>
      <c r="G24" s="8">
        <v>171364.372</v>
      </c>
      <c r="H24" s="8">
        <v>301051.2779</v>
      </c>
      <c r="I24" s="8">
        <v>239669.4876</v>
      </c>
      <c r="J24" s="8">
        <v>255775.9755</v>
      </c>
      <c r="K24" s="8">
        <v>967861.113</v>
      </c>
      <c r="L24" s="8">
        <v>55654.0335</v>
      </c>
      <c r="N24" s="21">
        <f t="shared" si="4"/>
        <v>-67.52298459098606</v>
      </c>
      <c r="O24" s="21">
        <f t="shared" si="5"/>
        <v>3.9905218583591733</v>
      </c>
    </row>
    <row r="25" spans="1:15" s="40" customFormat="1" ht="25.5">
      <c r="A25" s="3" t="s">
        <v>69</v>
      </c>
      <c r="B25" s="9">
        <f>B23-B24</f>
        <v>1423614.1283</v>
      </c>
      <c r="C25" s="9">
        <f aca="true" t="shared" si="6" ref="C25:L25">C23-C24</f>
        <v>1509181.2895</v>
      </c>
      <c r="D25" s="9">
        <f t="shared" si="6"/>
        <v>1430812.8053000001</v>
      </c>
      <c r="E25" s="9">
        <f t="shared" si="6"/>
        <v>1759571.327</v>
      </c>
      <c r="F25" s="42">
        <f t="shared" si="6"/>
        <v>6123179.5502</v>
      </c>
      <c r="G25" s="42">
        <f t="shared" si="6"/>
        <v>1338387.1511000001</v>
      </c>
      <c r="H25" s="9">
        <f t="shared" si="6"/>
        <v>1464836.5107999998</v>
      </c>
      <c r="I25" s="9">
        <f t="shared" si="6"/>
        <v>1445034.2362000002</v>
      </c>
      <c r="J25" s="9">
        <f t="shared" si="6"/>
        <v>1521108.1970000002</v>
      </c>
      <c r="K25" s="42">
        <f t="shared" si="6"/>
        <v>5769366.0951000005</v>
      </c>
      <c r="L25" s="42">
        <f t="shared" si="6"/>
        <v>1200102.5457000001</v>
      </c>
      <c r="N25" s="42">
        <f t="shared" si="4"/>
        <v>-10.332182678707426</v>
      </c>
      <c r="O25" s="42">
        <f t="shared" si="5"/>
        <v>-5.778263599806465</v>
      </c>
    </row>
    <row r="26" spans="1:15" s="40" customFormat="1" ht="13.5">
      <c r="A26" s="4" t="s">
        <v>7</v>
      </c>
      <c r="B26" s="9">
        <v>581733.4806000001</v>
      </c>
      <c r="C26" s="9">
        <v>669367.5488</v>
      </c>
      <c r="D26" s="9">
        <v>735683.4035</v>
      </c>
      <c r="E26" s="9">
        <v>956956.4844</v>
      </c>
      <c r="F26" s="42">
        <v>2943740.9172</v>
      </c>
      <c r="G26" s="42">
        <v>752854.0649</v>
      </c>
      <c r="H26" s="9">
        <v>844305.5377999998</v>
      </c>
      <c r="I26" s="9">
        <v>861753.2620000001</v>
      </c>
      <c r="J26" s="9">
        <v>869138.9197</v>
      </c>
      <c r="K26" s="42">
        <v>3328051.7842000006</v>
      </c>
      <c r="L26" s="42">
        <v>1069894.4644</v>
      </c>
      <c r="N26" s="42">
        <f t="shared" si="4"/>
        <v>42.11180018561919</v>
      </c>
      <c r="O26" s="42">
        <f t="shared" si="5"/>
        <v>13.055186506207406</v>
      </c>
    </row>
    <row r="27" spans="1:15" s="40" customFormat="1" ht="13.5">
      <c r="A27" s="4" t="s">
        <v>8</v>
      </c>
      <c r="B27" s="9">
        <v>490725.3784</v>
      </c>
      <c r="C27" s="9">
        <v>540642.9713000001</v>
      </c>
      <c r="D27" s="9">
        <v>651982.4658</v>
      </c>
      <c r="E27" s="9">
        <v>575820.7456</v>
      </c>
      <c r="F27" s="42">
        <v>2259171.5609</v>
      </c>
      <c r="G27" s="42">
        <v>438159.39829999994</v>
      </c>
      <c r="H27" s="9">
        <v>414658.4493</v>
      </c>
      <c r="I27" s="9">
        <v>483774.6826</v>
      </c>
      <c r="J27" s="9">
        <v>484907.8218</v>
      </c>
      <c r="K27" s="42">
        <v>1821500.3521000003</v>
      </c>
      <c r="L27" s="42">
        <v>422317.6505</v>
      </c>
      <c r="N27" s="42">
        <f t="shared" si="4"/>
        <v>-3.6155216255691016</v>
      </c>
      <c r="O27" s="42">
        <f t="shared" si="5"/>
        <v>-19.373084203735374</v>
      </c>
    </row>
    <row r="28" spans="1:15" s="40" customFormat="1" ht="13.5">
      <c r="A28" s="4" t="s">
        <v>9</v>
      </c>
      <c r="B28" s="7">
        <v>122306.057</v>
      </c>
      <c r="C28" s="7">
        <v>151051.2619</v>
      </c>
      <c r="D28" s="9">
        <v>164987.4404</v>
      </c>
      <c r="E28" s="9">
        <v>164054.3368</v>
      </c>
      <c r="F28" s="42">
        <v>602399.0961</v>
      </c>
      <c r="G28" s="42">
        <v>136015.9012</v>
      </c>
      <c r="H28" s="9">
        <v>767547.03</v>
      </c>
      <c r="I28" s="9">
        <v>298963.02</v>
      </c>
      <c r="J28" s="9">
        <v>390267.139</v>
      </c>
      <c r="K28" s="42">
        <v>1592793.0902</v>
      </c>
      <c r="L28" s="42">
        <v>250060.4961</v>
      </c>
      <c r="N28" s="42">
        <f t="shared" si="4"/>
        <v>83.84651639539334</v>
      </c>
      <c r="O28" s="42">
        <f t="shared" si="5"/>
        <v>164.4082802434338</v>
      </c>
    </row>
    <row r="29" spans="1:15" s="40" customFormat="1" ht="13.5">
      <c r="A29" s="11" t="s">
        <v>10</v>
      </c>
      <c r="B29" s="9">
        <v>488474.119</v>
      </c>
      <c r="C29" s="9">
        <v>565951.301</v>
      </c>
      <c r="D29" s="9">
        <v>610578.4918</v>
      </c>
      <c r="E29" s="9">
        <v>651967.5971</v>
      </c>
      <c r="F29" s="42">
        <v>2316971.5088</v>
      </c>
      <c r="G29" s="42">
        <v>585007.6705</v>
      </c>
      <c r="H29" s="9">
        <v>525250.5235</v>
      </c>
      <c r="I29" s="9">
        <v>519589.4287</v>
      </c>
      <c r="J29" s="9">
        <v>555888.1236</v>
      </c>
      <c r="K29" s="42">
        <v>2185735.7462</v>
      </c>
      <c r="L29" s="42">
        <v>521522.2975</v>
      </c>
      <c r="N29" s="42">
        <f t="shared" si="4"/>
        <v>-10.852058221004128</v>
      </c>
      <c r="O29" s="42">
        <f t="shared" si="5"/>
        <v>-5.664107741573801</v>
      </c>
    </row>
    <row r="30" spans="1:15" s="40" customFormat="1" ht="13.5">
      <c r="A30" s="11" t="s">
        <v>11</v>
      </c>
      <c r="B30" s="9">
        <v>171474.514</v>
      </c>
      <c r="C30" s="9">
        <v>191695.3211</v>
      </c>
      <c r="D30" s="9">
        <v>223126.2444</v>
      </c>
      <c r="E30" s="9">
        <v>155930.0847</v>
      </c>
      <c r="F30" s="42">
        <v>742226.1643</v>
      </c>
      <c r="G30" s="42">
        <v>151153.5498</v>
      </c>
      <c r="H30" s="9">
        <v>142448.8338</v>
      </c>
      <c r="I30" s="9">
        <v>184651.6966</v>
      </c>
      <c r="J30" s="9">
        <v>199171.5416</v>
      </c>
      <c r="K30" s="42">
        <v>677425.6217</v>
      </c>
      <c r="L30" s="42">
        <v>123477.28</v>
      </c>
      <c r="N30" s="42">
        <f t="shared" si="4"/>
        <v>-18.31003627544314</v>
      </c>
      <c r="O30" s="42">
        <f t="shared" si="5"/>
        <v>-8.730565657317385</v>
      </c>
    </row>
    <row r="31" spans="1:15" s="40" customFormat="1" ht="13.5">
      <c r="A31" s="11" t="s">
        <v>12</v>
      </c>
      <c r="B31" s="9">
        <v>252939.5635</v>
      </c>
      <c r="C31" s="9">
        <v>375338.6369</v>
      </c>
      <c r="D31" s="9">
        <v>515102.3541</v>
      </c>
      <c r="E31" s="9">
        <v>642041.6549</v>
      </c>
      <c r="F31" s="42">
        <v>1785422.2094</v>
      </c>
      <c r="G31" s="42">
        <v>324474.9099</v>
      </c>
      <c r="H31" s="9">
        <v>412371.3524</v>
      </c>
      <c r="I31" s="9">
        <v>922799.7889</v>
      </c>
      <c r="J31" s="9">
        <v>553417.319</v>
      </c>
      <c r="K31" s="42">
        <v>2213063.3702</v>
      </c>
      <c r="L31" s="42">
        <v>284938.5132</v>
      </c>
      <c r="N31" s="42">
        <f t="shared" si="4"/>
        <v>-12.184731544323341</v>
      </c>
      <c r="O31" s="42">
        <f t="shared" si="5"/>
        <v>23.951822630441598</v>
      </c>
    </row>
    <row r="32" spans="1:15" s="40" customFormat="1" ht="13.5">
      <c r="A32" s="11" t="s">
        <v>13</v>
      </c>
      <c r="B32" s="9">
        <v>200741.239</v>
      </c>
      <c r="C32" s="9">
        <v>97974.9861</v>
      </c>
      <c r="D32" s="9">
        <v>240393.5705</v>
      </c>
      <c r="E32" s="9">
        <v>193966.8873</v>
      </c>
      <c r="F32" s="42">
        <v>733076.6829</v>
      </c>
      <c r="G32" s="42">
        <v>186980.0322</v>
      </c>
      <c r="H32" s="9">
        <v>74900.7236</v>
      </c>
      <c r="I32" s="9">
        <v>75859.1166</v>
      </c>
      <c r="J32" s="9">
        <v>186134.3773</v>
      </c>
      <c r="K32" s="42">
        <v>523874.2497</v>
      </c>
      <c r="L32" s="42">
        <v>124309.6995</v>
      </c>
      <c r="N32" s="42">
        <f t="shared" si="4"/>
        <v>-33.51712584633944</v>
      </c>
      <c r="O32" s="42">
        <f t="shared" si="5"/>
        <v>-28.53759205277268</v>
      </c>
    </row>
    <row r="33" spans="1:15" s="40" customFormat="1" ht="13.5">
      <c r="A33" s="11" t="s">
        <v>14</v>
      </c>
      <c r="B33" s="9">
        <v>4052977.0421</v>
      </c>
      <c r="C33" s="9">
        <v>3560639.6508</v>
      </c>
      <c r="D33" s="9">
        <v>4117979.2612</v>
      </c>
      <c r="E33" s="9">
        <v>8547156.3994</v>
      </c>
      <c r="F33" s="42">
        <v>20278752.3535</v>
      </c>
      <c r="G33" s="42">
        <v>4172667.1689</v>
      </c>
      <c r="H33" s="9">
        <v>6260884.7087</v>
      </c>
      <c r="I33" s="9">
        <v>5770007.7385</v>
      </c>
      <c r="J33" s="9">
        <v>5443677.518</v>
      </c>
      <c r="K33" s="42">
        <v>21647237.1341</v>
      </c>
      <c r="L33" s="42">
        <v>3543099.5362</v>
      </c>
      <c r="N33" s="42">
        <f t="shared" si="4"/>
        <v>-15.087894797656887</v>
      </c>
      <c r="O33" s="42">
        <f t="shared" si="5"/>
        <v>6.748367733598798</v>
      </c>
    </row>
    <row r="34" spans="1:15" s="40" customFormat="1" ht="13.5">
      <c r="A34" s="11" t="s">
        <v>15</v>
      </c>
      <c r="B34" s="9">
        <v>317.9918</v>
      </c>
      <c r="C34" s="9">
        <v>19105.244</v>
      </c>
      <c r="D34" s="9">
        <v>252.2452</v>
      </c>
      <c r="E34" s="9">
        <v>35511.9233</v>
      </c>
      <c r="F34" s="42">
        <v>55187.4042</v>
      </c>
      <c r="G34" s="42">
        <v>400.2</v>
      </c>
      <c r="H34" s="9">
        <v>116.6</v>
      </c>
      <c r="I34" s="9">
        <v>288.4</v>
      </c>
      <c r="J34" s="9">
        <v>32303.1</v>
      </c>
      <c r="K34" s="42">
        <v>33108.3</v>
      </c>
      <c r="L34" s="42">
        <v>4385.05</v>
      </c>
      <c r="N34" s="42">
        <f t="shared" si="4"/>
        <v>995.7146426786608</v>
      </c>
      <c r="O34" s="42">
        <f t="shared" si="5"/>
        <v>-40.00750627803581</v>
      </c>
    </row>
    <row r="35" spans="1:15" s="40" customFormat="1" ht="13.5">
      <c r="A35" s="25"/>
      <c r="B35" s="30"/>
      <c r="C35" s="30"/>
      <c r="D35" s="30"/>
      <c r="E35" s="30"/>
      <c r="F35" s="12"/>
      <c r="G35" s="30"/>
      <c r="H35" s="30"/>
      <c r="I35" s="30"/>
      <c r="J35" s="30"/>
      <c r="K35" s="12"/>
      <c r="L35" s="30"/>
      <c r="N35" s="42"/>
      <c r="O35" s="42"/>
    </row>
    <row r="36" spans="1:15" s="40" customFormat="1" ht="13.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N36" s="42"/>
      <c r="O36" s="42"/>
    </row>
    <row r="37" spans="2:15" s="10" customFormat="1" ht="3" customHeight="1">
      <c r="B37" s="61"/>
      <c r="C37" s="61"/>
      <c r="D37" s="61"/>
      <c r="E37" s="61"/>
      <c r="F37" s="12"/>
      <c r="G37" s="61"/>
      <c r="H37" s="61"/>
      <c r="I37" s="61"/>
      <c r="J37" s="61"/>
      <c r="K37" s="12"/>
      <c r="L37" s="61"/>
      <c r="N37" s="72"/>
      <c r="O37" s="72"/>
    </row>
    <row r="38" spans="1:15" s="40" customFormat="1" ht="41.25" customHeight="1">
      <c r="A38" s="26" t="s">
        <v>58</v>
      </c>
      <c r="B38" s="9">
        <v>1624831.7426000002</v>
      </c>
      <c r="C38" s="9">
        <v>1705072.4895</v>
      </c>
      <c r="D38" s="7">
        <v>1952152.5287</v>
      </c>
      <c r="E38" s="7">
        <v>1742429.1663</v>
      </c>
      <c r="F38" s="21">
        <v>7024485.926999999</v>
      </c>
      <c r="G38" s="21">
        <v>1699556.8562999999</v>
      </c>
      <c r="H38" s="7">
        <v>1432403.8673000003</v>
      </c>
      <c r="I38" s="7">
        <v>1439631.7038999998</v>
      </c>
      <c r="J38" s="7">
        <v>1094806.5452999999</v>
      </c>
      <c r="K38" s="21">
        <v>5666398.9728</v>
      </c>
      <c r="L38" s="21">
        <v>1185840.3408</v>
      </c>
      <c r="N38" s="21">
        <f aca="true" t="shared" si="7" ref="N38:N49">L38/G38*100-100</f>
        <v>-30.22649778356815</v>
      </c>
      <c r="O38" s="21">
        <f aca="true" t="shared" si="8" ref="O38:O49">K38/F38*100-100</f>
        <v>-19.333613424719445</v>
      </c>
    </row>
    <row r="39" spans="1:15" s="40" customFormat="1" ht="13.5">
      <c r="A39" s="25" t="s">
        <v>16</v>
      </c>
      <c r="B39" s="9">
        <v>447753.8557</v>
      </c>
      <c r="C39" s="9">
        <v>296626.3338</v>
      </c>
      <c r="D39" s="7">
        <v>453406.6082</v>
      </c>
      <c r="E39" s="7">
        <v>999097.433</v>
      </c>
      <c r="F39" s="21">
        <v>2196884.2307</v>
      </c>
      <c r="G39" s="21">
        <v>680086.2895</v>
      </c>
      <c r="H39" s="7">
        <v>-316311.419</v>
      </c>
      <c r="I39" s="7">
        <v>47107.8413</v>
      </c>
      <c r="J39" s="7">
        <v>-140326.6549</v>
      </c>
      <c r="K39" s="21">
        <v>270556.0568</v>
      </c>
      <c r="L39" s="21">
        <v>92228.156</v>
      </c>
      <c r="N39" s="21">
        <f t="shared" si="7"/>
        <v>-86.43875675426331</v>
      </c>
      <c r="O39" s="21">
        <f t="shared" si="8"/>
        <v>-87.6845555619564</v>
      </c>
    </row>
    <row r="40" spans="1:15" s="40" customFormat="1" ht="13.5">
      <c r="A40" s="25" t="s">
        <v>17</v>
      </c>
      <c r="B40" s="9">
        <v>107451.8057</v>
      </c>
      <c r="C40" s="9">
        <v>115472.756</v>
      </c>
      <c r="D40" s="7">
        <v>165175.0259</v>
      </c>
      <c r="E40" s="7">
        <v>230042.2233</v>
      </c>
      <c r="F40" s="21">
        <v>618141.8108</v>
      </c>
      <c r="G40" s="21">
        <v>180314.3187</v>
      </c>
      <c r="H40" s="7">
        <v>194779.2033</v>
      </c>
      <c r="I40" s="7">
        <v>160824.2856</v>
      </c>
      <c r="J40" s="7">
        <v>179984.3309</v>
      </c>
      <c r="K40" s="21">
        <v>715902.1386</v>
      </c>
      <c r="L40" s="21">
        <v>104383.1848</v>
      </c>
      <c r="N40" s="21">
        <f t="shared" si="7"/>
        <v>-42.11042941427813</v>
      </c>
      <c r="O40" s="21">
        <f t="shared" si="8"/>
        <v>15.815194198476632</v>
      </c>
    </row>
    <row r="41" spans="1:15" s="40" customFormat="1" ht="13.5">
      <c r="A41" s="25" t="s">
        <v>18</v>
      </c>
      <c r="B41" s="9">
        <v>40448.2982</v>
      </c>
      <c r="C41" s="9">
        <v>-49068.6449</v>
      </c>
      <c r="D41" s="7">
        <v>-73863.4129</v>
      </c>
      <c r="E41" s="7">
        <v>507556.2268</v>
      </c>
      <c r="F41" s="21">
        <v>425072.4672</v>
      </c>
      <c r="G41" s="21">
        <v>-192661.3389</v>
      </c>
      <c r="H41" s="7">
        <v>118559.4785</v>
      </c>
      <c r="I41" s="7">
        <v>-597523.3385</v>
      </c>
      <c r="J41" s="7">
        <v>-673383.9737</v>
      </c>
      <c r="K41" s="21">
        <v>-1345009.1726</v>
      </c>
      <c r="L41" s="21">
        <v>86640.1095</v>
      </c>
      <c r="N41" s="21">
        <f t="shared" si="7"/>
        <v>-144.97015851476573</v>
      </c>
      <c r="O41" s="21">
        <f t="shared" si="8"/>
        <v>-416.41879359059084</v>
      </c>
    </row>
    <row r="42" spans="1:15" s="40" customFormat="1" ht="13.5">
      <c r="A42" s="25" t="s">
        <v>19</v>
      </c>
      <c r="B42" s="9">
        <v>-93.8042</v>
      </c>
      <c r="C42" s="9">
        <v>-18807.7358</v>
      </c>
      <c r="D42" s="7">
        <v>-23.1</v>
      </c>
      <c r="E42" s="7">
        <v>-34746.156</v>
      </c>
      <c r="F42" s="21">
        <v>-53670.7961</v>
      </c>
      <c r="G42" s="21">
        <v>-238.6</v>
      </c>
      <c r="H42" s="7">
        <v>64</v>
      </c>
      <c r="I42" s="7">
        <v>153.2</v>
      </c>
      <c r="J42" s="7">
        <v>-31914.6</v>
      </c>
      <c r="K42" s="21">
        <v>-31936</v>
      </c>
      <c r="L42" s="21">
        <v>-4220.65</v>
      </c>
      <c r="N42" s="21">
        <f t="shared" si="7"/>
        <v>1668.9228834870075</v>
      </c>
      <c r="O42" s="21">
        <f t="shared" si="8"/>
        <v>-40.49650401962269</v>
      </c>
    </row>
    <row r="43" spans="1:15" s="40" customFormat="1" ht="13.5">
      <c r="A43" s="25" t="s">
        <v>20</v>
      </c>
      <c r="B43" s="9">
        <v>126884.7805</v>
      </c>
      <c r="C43" s="9">
        <v>133154.4829</v>
      </c>
      <c r="D43" s="7">
        <v>155071.5865</v>
      </c>
      <c r="E43" s="7">
        <v>205062.508</v>
      </c>
      <c r="F43" s="21">
        <v>620173.3579</v>
      </c>
      <c r="G43" s="21">
        <v>161195.473</v>
      </c>
      <c r="H43" s="7">
        <v>120428.6837</v>
      </c>
      <c r="I43" s="7">
        <v>143724.371</v>
      </c>
      <c r="J43" s="7">
        <v>135286.323</v>
      </c>
      <c r="K43" s="21">
        <v>560634.8507</v>
      </c>
      <c r="L43" s="21">
        <v>110965.6993</v>
      </c>
      <c r="N43" s="21">
        <f t="shared" si="7"/>
        <v>-31.1607843354261</v>
      </c>
      <c r="O43" s="21">
        <f t="shared" si="8"/>
        <v>-9.600300696825542</v>
      </c>
    </row>
    <row r="44" spans="1:15" s="40" customFormat="1" ht="13.5">
      <c r="A44" s="25" t="s">
        <v>21</v>
      </c>
      <c r="B44" s="9">
        <v>339.2</v>
      </c>
      <c r="C44" s="9">
        <v>573.9</v>
      </c>
      <c r="D44" s="7">
        <v>2631.2</v>
      </c>
      <c r="E44" s="7">
        <v>-2027.4</v>
      </c>
      <c r="F44" s="21">
        <v>1516.9</v>
      </c>
      <c r="G44" s="21">
        <v>448.5</v>
      </c>
      <c r="H44" s="7">
        <v>4309.3</v>
      </c>
      <c r="I44" s="7">
        <v>113.2</v>
      </c>
      <c r="J44" s="7">
        <v>1131.3</v>
      </c>
      <c r="K44" s="21">
        <v>6002.3</v>
      </c>
      <c r="L44" s="21">
        <v>379.3</v>
      </c>
      <c r="N44" s="21">
        <f t="shared" si="7"/>
        <v>-15.429208472686724</v>
      </c>
      <c r="O44" s="21">
        <f t="shared" si="8"/>
        <v>295.69516777638603</v>
      </c>
    </row>
    <row r="45" spans="1:15" s="40" customFormat="1" ht="13.5">
      <c r="A45" s="25" t="s">
        <v>22</v>
      </c>
      <c r="B45" s="9">
        <v>468336.17490000004</v>
      </c>
      <c r="C45" s="9">
        <v>210494.32609999995</v>
      </c>
      <c r="D45" s="7">
        <v>386992.3348</v>
      </c>
      <c r="E45" s="7">
        <v>1498914.6189000001</v>
      </c>
      <c r="F45" s="21">
        <v>2564737.4547</v>
      </c>
      <c r="G45" s="21">
        <v>505856.69629999995</v>
      </c>
      <c r="H45" s="7">
        <v>-127646.72090000007</v>
      </c>
      <c r="I45" s="7">
        <v>-533275.5826000001</v>
      </c>
      <c r="J45" s="7">
        <v>-802058.5207000001</v>
      </c>
      <c r="K45" s="21">
        <v>-957124.1279000002</v>
      </c>
      <c r="L45" s="21">
        <v>167685.80080000003</v>
      </c>
      <c r="N45" s="21">
        <f t="shared" si="7"/>
        <v>-66.85112561986261</v>
      </c>
      <c r="O45" s="21">
        <f t="shared" si="8"/>
        <v>-137.318600628927</v>
      </c>
    </row>
    <row r="46" spans="1:15" s="40" customFormat="1" ht="13.5">
      <c r="A46" s="27" t="s">
        <v>23</v>
      </c>
      <c r="B46" s="77">
        <f aca="true" t="shared" si="9" ref="B46:L46">B26-B17+B27+B28+B29+B30+B31</f>
        <v>1744595.7516</v>
      </c>
      <c r="C46" s="77">
        <f t="shared" si="9"/>
        <v>2083414.4051</v>
      </c>
      <c r="D46" s="78">
        <f t="shared" si="9"/>
        <v>2455685.5338999997</v>
      </c>
      <c r="E46" s="78">
        <f t="shared" si="9"/>
        <v>2573866.0507</v>
      </c>
      <c r="F46" s="78">
        <f t="shared" si="9"/>
        <v>8857561.741</v>
      </c>
      <c r="G46" s="78">
        <f t="shared" si="9"/>
        <v>1776882.0089</v>
      </c>
      <c r="H46" s="78">
        <f t="shared" si="9"/>
        <v>2481392.1878</v>
      </c>
      <c r="I46" s="78">
        <f t="shared" si="9"/>
        <v>2445032.2938</v>
      </c>
      <c r="J46" s="78">
        <f t="shared" si="9"/>
        <v>2319167.3117</v>
      </c>
      <c r="K46" s="78">
        <f t="shared" si="9"/>
        <v>9022473.8019</v>
      </c>
      <c r="L46" s="78">
        <f t="shared" si="9"/>
        <v>1777269.0216999997</v>
      </c>
      <c r="N46" s="21">
        <f t="shared" si="7"/>
        <v>0.021780444512415897</v>
      </c>
      <c r="O46" s="21">
        <f t="shared" si="8"/>
        <v>1.8618223132067016</v>
      </c>
    </row>
    <row r="47" spans="1:15" s="40" customFormat="1" ht="13.5">
      <c r="A47" s="27" t="s">
        <v>24</v>
      </c>
      <c r="B47" s="83">
        <f>B46/(B5+B14)</f>
        <v>0.5465481046831775</v>
      </c>
      <c r="C47" s="83">
        <f aca="true" t="shared" si="10" ref="C47:L47">C46/(C5+C14)</f>
        <v>0.6175694149069811</v>
      </c>
      <c r="D47" s="79">
        <f t="shared" si="10"/>
        <v>0.6848543248180986</v>
      </c>
      <c r="E47" s="79">
        <f t="shared" si="10"/>
        <v>0.7300528208252312</v>
      </c>
      <c r="F47" s="79">
        <f t="shared" si="10"/>
        <v>0.647629770276399</v>
      </c>
      <c r="G47" s="79">
        <f t="shared" si="10"/>
        <v>0.528957070001748</v>
      </c>
      <c r="H47" s="79">
        <f t="shared" si="10"/>
        <v>0.8056590356236676</v>
      </c>
      <c r="I47" s="79">
        <f t="shared" si="10"/>
        <v>0.8089013644523856</v>
      </c>
      <c r="J47" s="79">
        <f t="shared" si="10"/>
        <v>0.8508257406410402</v>
      </c>
      <c r="K47" s="79">
        <f t="shared" si="10"/>
        <v>0.7402986564755645</v>
      </c>
      <c r="L47" s="79">
        <f t="shared" si="10"/>
        <v>0.7158849313905591</v>
      </c>
      <c r="N47" s="21">
        <f t="shared" si="7"/>
        <v>35.338947523320456</v>
      </c>
      <c r="O47" s="21">
        <f t="shared" si="8"/>
        <v>14.308929337762805</v>
      </c>
    </row>
    <row r="48" spans="1:15" s="40" customFormat="1" ht="12" customHeight="1">
      <c r="A48" s="29" t="s">
        <v>25</v>
      </c>
      <c r="B48" s="83">
        <f aca="true" t="shared" si="11" ref="B48:L48">(B4+B23)/(B3+B9)</f>
        <v>0.28679837025552884</v>
      </c>
      <c r="C48" s="83">
        <f t="shared" si="11"/>
        <v>0.31212907902727516</v>
      </c>
      <c r="D48" s="79">
        <f t="shared" si="11"/>
        <v>0.2719945607652396</v>
      </c>
      <c r="E48" s="79">
        <f t="shared" si="11"/>
        <v>0.3085741872275405</v>
      </c>
      <c r="F48" s="79">
        <f t="shared" si="11"/>
        <v>0.29497459468147413</v>
      </c>
      <c r="G48" s="79">
        <f t="shared" si="11"/>
        <v>0.32193029566886755</v>
      </c>
      <c r="H48" s="79">
        <f t="shared" si="11"/>
        <v>0.35769423699370406</v>
      </c>
      <c r="I48" s="79">
        <f t="shared" si="11"/>
        <v>0.34819263602925954</v>
      </c>
      <c r="J48" s="79">
        <f t="shared" si="11"/>
        <v>0.32136054432173694</v>
      </c>
      <c r="K48" s="79">
        <f t="shared" si="11"/>
        <v>0.3368294199317077</v>
      </c>
      <c r="L48" s="79">
        <f t="shared" si="11"/>
        <v>0.2713449433522304</v>
      </c>
      <c r="N48" s="21">
        <f t="shared" si="7"/>
        <v>-15.713138215692638</v>
      </c>
      <c r="O48" s="21">
        <f t="shared" si="8"/>
        <v>14.189298334465093</v>
      </c>
    </row>
    <row r="49" spans="1:15" s="40" customFormat="1" ht="55.5" customHeight="1">
      <c r="A49" s="29" t="s">
        <v>71</v>
      </c>
      <c r="B49" s="83">
        <f>B47+B48</f>
        <v>0.8333464749387063</v>
      </c>
      <c r="C49" s="83">
        <f aca="true" t="shared" si="12" ref="C49:L49">C47+C48</f>
        <v>0.9296984939342563</v>
      </c>
      <c r="D49" s="79">
        <f t="shared" si="12"/>
        <v>0.9568488855833381</v>
      </c>
      <c r="E49" s="79">
        <f t="shared" si="12"/>
        <v>1.0386270080527717</v>
      </c>
      <c r="F49" s="79">
        <f t="shared" si="12"/>
        <v>0.9426043649578731</v>
      </c>
      <c r="G49" s="79">
        <f t="shared" si="12"/>
        <v>0.8508873656706155</v>
      </c>
      <c r="H49" s="79">
        <f t="shared" si="12"/>
        <v>1.1633532726173716</v>
      </c>
      <c r="I49" s="79">
        <f t="shared" si="12"/>
        <v>1.1570940004816452</v>
      </c>
      <c r="J49" s="79">
        <f t="shared" si="12"/>
        <v>1.172186284962777</v>
      </c>
      <c r="K49" s="79">
        <f t="shared" si="12"/>
        <v>1.0771280764072722</v>
      </c>
      <c r="L49" s="79">
        <f t="shared" si="12"/>
        <v>0.9872298747427894</v>
      </c>
      <c r="N49" s="21">
        <f t="shared" si="7"/>
        <v>16.023567227927686</v>
      </c>
      <c r="O49" s="21">
        <f t="shared" si="8"/>
        <v>14.271492521192727</v>
      </c>
    </row>
    <row r="50" spans="1:15" s="40" customFormat="1" ht="13.5">
      <c r="A50" s="11"/>
      <c r="B50" s="14"/>
      <c r="C50" s="14"/>
      <c r="D50" s="17"/>
      <c r="E50" s="17"/>
      <c r="F50" s="19"/>
      <c r="G50" s="20"/>
      <c r="H50" s="20"/>
      <c r="I50" s="20"/>
      <c r="J50" s="20"/>
      <c r="K50" s="19"/>
      <c r="L50" s="20"/>
      <c r="N50" s="21"/>
      <c r="O50" s="21"/>
    </row>
    <row r="51" spans="1:15" s="40" customFormat="1" ht="13.5">
      <c r="A51" s="3"/>
      <c r="E51" s="84"/>
      <c r="F51" s="12"/>
      <c r="G51" s="61"/>
      <c r="H51" s="61"/>
      <c r="I51" s="61"/>
      <c r="J51" s="61"/>
      <c r="K51" s="12"/>
      <c r="L51" s="61"/>
      <c r="M51" s="61"/>
      <c r="N51" s="72"/>
      <c r="O51" s="72"/>
    </row>
    <row r="52" spans="1:15" s="40" customFormat="1" ht="13.5">
      <c r="A52" s="25" t="s">
        <v>73</v>
      </c>
      <c r="B52" s="30"/>
      <c r="C52" s="30"/>
      <c r="D52" s="20"/>
      <c r="E52" s="30"/>
      <c r="F52" s="77">
        <f>F54+F56</f>
        <v>10904112.045699999</v>
      </c>
      <c r="G52" s="42">
        <v>9713314.8494</v>
      </c>
      <c r="H52" s="42">
        <v>9619556.7795</v>
      </c>
      <c r="I52" s="42">
        <v>9366470.482299998</v>
      </c>
      <c r="J52" s="42">
        <v>10141299.9979</v>
      </c>
      <c r="K52" s="77">
        <v>10141299.9979</v>
      </c>
      <c r="L52" s="21">
        <v>9428913.9494</v>
      </c>
      <c r="N52" s="78">
        <f>L52/G52*100-100</f>
        <v>-2.9279489485257244</v>
      </c>
      <c r="O52" s="78">
        <f>K52/F52*100-100</f>
        <v>-6.995636550715844</v>
      </c>
    </row>
    <row r="53" spans="1:15" s="40" customFormat="1" ht="13.5">
      <c r="A53" s="25"/>
      <c r="B53" s="30"/>
      <c r="C53" s="30"/>
      <c r="D53" s="20"/>
      <c r="E53" s="30"/>
      <c r="F53" s="75"/>
      <c r="G53" s="42"/>
      <c r="H53" s="42"/>
      <c r="I53" s="42"/>
      <c r="J53" s="42"/>
      <c r="K53" s="77"/>
      <c r="L53" s="21"/>
      <c r="N53" s="21"/>
      <c r="O53" s="21"/>
    </row>
    <row r="54" spans="1:15" s="40" customFormat="1" ht="13.5">
      <c r="A54" s="25" t="s">
        <v>76</v>
      </c>
      <c r="B54" s="30"/>
      <c r="C54" s="30"/>
      <c r="D54" s="20"/>
      <c r="E54" s="30"/>
      <c r="F54" s="85">
        <v>1609035.4522</v>
      </c>
      <c r="G54" s="42">
        <v>1588365.1</v>
      </c>
      <c r="H54" s="42">
        <v>1603573.9</v>
      </c>
      <c r="I54" s="42">
        <v>1706996.7</v>
      </c>
      <c r="J54" s="42">
        <v>1789179.84</v>
      </c>
      <c r="K54" s="77">
        <v>1789179.84</v>
      </c>
      <c r="L54" s="21">
        <v>1847050.11</v>
      </c>
      <c r="N54" s="78">
        <f>L54/G54*100-100</f>
        <v>16.286243635043363</v>
      </c>
      <c r="O54" s="78">
        <f>K54/F54*100-100</f>
        <v>11.195799791340377</v>
      </c>
    </row>
    <row r="55" spans="1:15" s="40" customFormat="1" ht="13.5">
      <c r="A55" s="25"/>
      <c r="B55" s="31"/>
      <c r="C55" s="31"/>
      <c r="D55" s="22"/>
      <c r="E55" s="31"/>
      <c r="F55" s="73"/>
      <c r="G55" s="42"/>
      <c r="H55" s="42"/>
      <c r="I55" s="42"/>
      <c r="J55" s="42"/>
      <c r="K55" s="77"/>
      <c r="L55" s="21"/>
      <c r="N55" s="21"/>
      <c r="O55" s="21"/>
    </row>
    <row r="56" spans="1:15" s="40" customFormat="1" ht="25.5">
      <c r="A56" s="26" t="s">
        <v>72</v>
      </c>
      <c r="B56" s="31"/>
      <c r="C56" s="31"/>
      <c r="D56" s="22"/>
      <c r="E56" s="31"/>
      <c r="F56" s="77">
        <v>9295076.5935</v>
      </c>
      <c r="G56" s="42">
        <v>8124949.7494</v>
      </c>
      <c r="H56" s="42">
        <v>8015982.8795</v>
      </c>
      <c r="I56" s="42">
        <v>7659473.782299999</v>
      </c>
      <c r="J56" s="42">
        <v>8352120.1579</v>
      </c>
      <c r="K56" s="77">
        <v>8352120.1579</v>
      </c>
      <c r="L56" s="81">
        <v>7581863.8394</v>
      </c>
      <c r="N56" s="78">
        <f aca="true" t="shared" si="13" ref="N56:N62">L56/G56*100-100</f>
        <v>-6.684175616472032</v>
      </c>
      <c r="O56" s="78">
        <f aca="true" t="shared" si="14" ref="O56:O62">K56/F56*100-100</f>
        <v>-10.144687094449594</v>
      </c>
    </row>
    <row r="57" spans="1:15" s="40" customFormat="1" ht="13.5">
      <c r="A57" s="26" t="s">
        <v>74</v>
      </c>
      <c r="B57" s="30"/>
      <c r="C57" s="30"/>
      <c r="D57" s="20"/>
      <c r="E57" s="30"/>
      <c r="F57" s="77">
        <v>7628809.6715</v>
      </c>
      <c r="G57" s="42">
        <v>6325053.9397</v>
      </c>
      <c r="H57" s="42">
        <v>5943469.8898</v>
      </c>
      <c r="I57" s="42">
        <v>5541021.2075</v>
      </c>
      <c r="J57" s="42">
        <v>6146938.37</v>
      </c>
      <c r="K57" s="77">
        <v>6146938.37</v>
      </c>
      <c r="L57" s="21">
        <v>5433545.3745</v>
      </c>
      <c r="N57" s="78">
        <f t="shared" si="13"/>
        <v>-14.094876876928026</v>
      </c>
      <c r="O57" s="78">
        <f t="shared" si="14"/>
        <v>-19.42467259389143</v>
      </c>
    </row>
    <row r="58" spans="1:15" s="40" customFormat="1" ht="13.5">
      <c r="A58" s="25" t="s">
        <v>75</v>
      </c>
      <c r="B58" s="30"/>
      <c r="C58" s="30"/>
      <c r="D58" s="20"/>
      <c r="E58" s="30"/>
      <c r="F58" s="86">
        <v>1666266.9219999998</v>
      </c>
      <c r="G58" s="42">
        <v>1799895.8097</v>
      </c>
      <c r="H58" s="42">
        <v>2072512.9897</v>
      </c>
      <c r="I58" s="42">
        <v>2118452.5748</v>
      </c>
      <c r="J58" s="42">
        <v>2205181.7879</v>
      </c>
      <c r="K58" s="77">
        <v>2205181.7879</v>
      </c>
      <c r="L58" s="21">
        <v>2148318.4649</v>
      </c>
      <c r="N58" s="78">
        <f t="shared" si="13"/>
        <v>19.35793468278999</v>
      </c>
      <c r="O58" s="78">
        <f t="shared" si="14"/>
        <v>32.34264923492253</v>
      </c>
    </row>
    <row r="59" spans="1:15" s="40" customFormat="1" ht="13.5">
      <c r="A59" s="32" t="s">
        <v>26</v>
      </c>
      <c r="B59" s="30"/>
      <c r="C59" s="30"/>
      <c r="D59" s="20"/>
      <c r="E59" s="30"/>
      <c r="F59" s="86">
        <v>1084559.8439</v>
      </c>
      <c r="G59" s="87">
        <v>1145082.6321999999</v>
      </c>
      <c r="H59" s="87">
        <v>1337505.6108</v>
      </c>
      <c r="I59" s="87">
        <v>1346216.7528</v>
      </c>
      <c r="J59" s="87">
        <v>1367552.8131</v>
      </c>
      <c r="K59" s="86">
        <v>1367552.8131</v>
      </c>
      <c r="L59" s="23">
        <v>1341126.7757</v>
      </c>
      <c r="N59" s="21">
        <f t="shared" si="13"/>
        <v>17.12052370607951</v>
      </c>
      <c r="O59" s="21">
        <f t="shared" si="14"/>
        <v>26.09288650982849</v>
      </c>
    </row>
    <row r="60" spans="1:15" s="40" customFormat="1" ht="13.5">
      <c r="A60" s="32" t="s">
        <v>27</v>
      </c>
      <c r="B60" s="30"/>
      <c r="C60" s="30"/>
      <c r="D60" s="20"/>
      <c r="E60" s="30"/>
      <c r="F60" s="86">
        <v>233300.3871</v>
      </c>
      <c r="G60" s="87">
        <v>273036.05449999997</v>
      </c>
      <c r="H60" s="87">
        <v>283605.518</v>
      </c>
      <c r="I60" s="87">
        <v>297121.4116</v>
      </c>
      <c r="J60" s="87">
        <v>324248.9869</v>
      </c>
      <c r="K60" s="86">
        <v>324248.9869</v>
      </c>
      <c r="L60" s="23">
        <v>298051.3599</v>
      </c>
      <c r="N60" s="21">
        <f t="shared" si="13"/>
        <v>9.161905538742701</v>
      </c>
      <c r="O60" s="21">
        <f t="shared" si="14"/>
        <v>38.98347573723336</v>
      </c>
    </row>
    <row r="61" spans="1:15" s="40" customFormat="1" ht="13.5">
      <c r="A61" s="32" t="s">
        <v>28</v>
      </c>
      <c r="B61" s="30"/>
      <c r="C61" s="30"/>
      <c r="D61" s="20"/>
      <c r="E61" s="30"/>
      <c r="F61" s="86">
        <v>293945.9715</v>
      </c>
      <c r="G61" s="87">
        <v>324085.1331</v>
      </c>
      <c r="H61" s="87">
        <v>383036.7672</v>
      </c>
      <c r="I61" s="87">
        <v>405372.4055</v>
      </c>
      <c r="J61" s="87">
        <v>437424.7893</v>
      </c>
      <c r="K61" s="86">
        <v>437424.7893</v>
      </c>
      <c r="L61" s="23">
        <v>427513.8605</v>
      </c>
      <c r="N61" s="21">
        <f t="shared" si="13"/>
        <v>31.914061101990143</v>
      </c>
      <c r="O61" s="21">
        <f t="shared" si="14"/>
        <v>48.81128905010357</v>
      </c>
    </row>
    <row r="62" spans="1:15" s="40" customFormat="1" ht="13.5">
      <c r="A62" s="32" t="s">
        <v>29</v>
      </c>
      <c r="B62" s="30"/>
      <c r="C62" s="30"/>
      <c r="D62" s="20"/>
      <c r="E62" s="30"/>
      <c r="F62" s="86">
        <v>54460.756</v>
      </c>
      <c r="G62" s="87">
        <v>57691.5568</v>
      </c>
      <c r="H62" s="87">
        <v>68365.4238</v>
      </c>
      <c r="I62" s="87">
        <v>69742.0049</v>
      </c>
      <c r="J62" s="87">
        <v>75955.1986</v>
      </c>
      <c r="K62" s="86">
        <v>75955.1986</v>
      </c>
      <c r="L62" s="23">
        <v>81626.8738</v>
      </c>
      <c r="N62" s="21">
        <f t="shared" si="13"/>
        <v>41.48842279118389</v>
      </c>
      <c r="O62" s="21">
        <f t="shared" si="14"/>
        <v>39.46776390691309</v>
      </c>
    </row>
    <row r="63" spans="1:15" s="40" customFormat="1" ht="13.5">
      <c r="A63" s="11"/>
      <c r="B63" s="30"/>
      <c r="C63" s="30"/>
      <c r="D63" s="20"/>
      <c r="E63" s="30"/>
      <c r="F63" s="88"/>
      <c r="G63" s="30"/>
      <c r="H63" s="30"/>
      <c r="I63" s="30"/>
      <c r="J63" s="30"/>
      <c r="K63" s="12"/>
      <c r="L63" s="21"/>
      <c r="N63" s="21"/>
      <c r="O63" s="21"/>
    </row>
    <row r="64" spans="1:15" s="40" customFormat="1" ht="13.5">
      <c r="A64" s="33" t="s">
        <v>30</v>
      </c>
      <c r="B64" s="30"/>
      <c r="C64" s="30"/>
      <c r="D64" s="20"/>
      <c r="E64" s="30"/>
      <c r="F64" s="83">
        <v>0.11668110886341994</v>
      </c>
      <c r="G64" s="89">
        <v>0.140934118673726</v>
      </c>
      <c r="H64" s="89">
        <v>0.16685484873234002</v>
      </c>
      <c r="I64" s="89">
        <v>0.17575838641956365</v>
      </c>
      <c r="J64" s="89">
        <v>0.1637372053138479</v>
      </c>
      <c r="K64" s="83">
        <v>0.1637372053138479</v>
      </c>
      <c r="L64" s="82">
        <v>0.1768861594072272</v>
      </c>
      <c r="N64" s="82">
        <f>L64-G64</f>
        <v>0.03595204073350122</v>
      </c>
      <c r="O64" s="82">
        <f>K64-F64</f>
        <v>0.04705609645042795</v>
      </c>
    </row>
    <row r="65" spans="1:15" s="40" customFormat="1" ht="13.5">
      <c r="A65" s="11" t="s">
        <v>31</v>
      </c>
      <c r="B65" s="30"/>
      <c r="C65" s="30"/>
      <c r="D65" s="20"/>
      <c r="E65" s="30"/>
      <c r="F65" s="83">
        <v>0.025099350688852395</v>
      </c>
      <c r="G65" s="89">
        <v>0.03360464531121103</v>
      </c>
      <c r="H65" s="89">
        <v>0.03538000545451389</v>
      </c>
      <c r="I65" s="89">
        <v>0.03879136087476494</v>
      </c>
      <c r="J65" s="89">
        <v>0.038822356571738666</v>
      </c>
      <c r="K65" s="83">
        <v>0.038822356571738666</v>
      </c>
      <c r="L65" s="82">
        <v>0.03931109371169961</v>
      </c>
      <c r="N65" s="82">
        <f>L65-G65</f>
        <v>0.005706448400488576</v>
      </c>
      <c r="O65" s="82">
        <f>K65-F65</f>
        <v>0.013723005882886271</v>
      </c>
    </row>
    <row r="66" spans="1:15" s="40" customFormat="1" ht="13.5">
      <c r="A66" s="25" t="s">
        <v>77</v>
      </c>
      <c r="B66" s="30"/>
      <c r="C66" s="30"/>
      <c r="D66" s="20"/>
      <c r="E66" s="30"/>
      <c r="F66" s="83">
        <v>0.14178045955227234</v>
      </c>
      <c r="G66" s="89">
        <v>0.174538763984937</v>
      </c>
      <c r="H66" s="89">
        <v>0.2022348541868539</v>
      </c>
      <c r="I66" s="89">
        <v>0.21454974729432857</v>
      </c>
      <c r="J66" s="89">
        <v>0.20255956188558655</v>
      </c>
      <c r="K66" s="83">
        <v>0.20255956188558655</v>
      </c>
      <c r="L66" s="82">
        <v>0.21619725311892682</v>
      </c>
      <c r="N66" s="80">
        <f>L66-G66</f>
        <v>0.04165848913398981</v>
      </c>
      <c r="O66" s="80">
        <f>K66-F66</f>
        <v>0.06077910233331421</v>
      </c>
    </row>
    <row r="67" spans="1:15" s="40" customFormat="1" ht="13.5">
      <c r="A67" s="11"/>
      <c r="B67" s="30"/>
      <c r="C67" s="30"/>
      <c r="D67" s="20"/>
      <c r="E67" s="30"/>
      <c r="F67" s="77"/>
      <c r="G67" s="30"/>
      <c r="H67" s="30"/>
      <c r="I67" s="30"/>
      <c r="J67" s="30"/>
      <c r="K67" s="12"/>
      <c r="L67" s="21"/>
      <c r="N67" s="78"/>
      <c r="O67" s="78"/>
    </row>
    <row r="68" spans="1:15" s="40" customFormat="1" ht="13.5">
      <c r="A68" s="25" t="s">
        <v>26</v>
      </c>
      <c r="B68" s="30"/>
      <c r="C68" s="30"/>
      <c r="D68" s="20"/>
      <c r="E68" s="30"/>
      <c r="F68" s="77">
        <v>1084559.8439</v>
      </c>
      <c r="G68" s="42">
        <v>1145082.6321999999</v>
      </c>
      <c r="H68" s="42">
        <v>1337505.6108</v>
      </c>
      <c r="I68" s="42">
        <v>1346216.7528</v>
      </c>
      <c r="J68" s="42">
        <v>1367552.8131</v>
      </c>
      <c r="K68" s="77">
        <v>1367552.8131</v>
      </c>
      <c r="L68" s="21">
        <v>1341126.7757</v>
      </c>
      <c r="N68" s="78">
        <f aca="true" t="shared" si="15" ref="N68:N74">L68/G68*100-100</f>
        <v>17.12052370607951</v>
      </c>
      <c r="O68" s="78">
        <f aca="true" t="shared" si="16" ref="O68:O74">K68/F68*100-100</f>
        <v>26.09288650982849</v>
      </c>
    </row>
    <row r="69" spans="1:15" s="40" customFormat="1" ht="13.5">
      <c r="A69" s="11" t="s">
        <v>32</v>
      </c>
      <c r="B69" s="30"/>
      <c r="C69" s="30"/>
      <c r="D69" s="20"/>
      <c r="E69" s="30"/>
      <c r="F69" s="77">
        <v>487856.075</v>
      </c>
      <c r="G69" s="42">
        <v>528438.0815</v>
      </c>
      <c r="H69" s="42">
        <v>525769.8934</v>
      </c>
      <c r="I69" s="42">
        <v>500601.6322</v>
      </c>
      <c r="J69" s="42">
        <v>459513.4978</v>
      </c>
      <c r="K69" s="77">
        <v>459513.4978</v>
      </c>
      <c r="L69" s="21">
        <v>422332.6004</v>
      </c>
      <c r="N69" s="21">
        <f t="shared" si="15"/>
        <v>-20.079075451718737</v>
      </c>
      <c r="O69" s="21">
        <f t="shared" si="16"/>
        <v>-5.809618584743461</v>
      </c>
    </row>
    <row r="70" spans="1:15" s="40" customFormat="1" ht="12.75">
      <c r="A70" s="34" t="s">
        <v>33</v>
      </c>
      <c r="B70" s="30"/>
      <c r="C70" s="30"/>
      <c r="D70" s="20"/>
      <c r="E70" s="20"/>
      <c r="F70" s="78">
        <v>275294.9869</v>
      </c>
      <c r="G70" s="21">
        <v>311798.6639</v>
      </c>
      <c r="H70" s="21">
        <v>328372.44409999996</v>
      </c>
      <c r="I70" s="21">
        <v>361834.8596</v>
      </c>
      <c r="J70" s="21">
        <v>396276.1981</v>
      </c>
      <c r="K70" s="78">
        <v>396276.1981</v>
      </c>
      <c r="L70" s="21">
        <v>436936.1561</v>
      </c>
      <c r="N70" s="21">
        <f t="shared" si="15"/>
        <v>40.134069413502715</v>
      </c>
      <c r="O70" s="21">
        <f t="shared" si="16"/>
        <v>43.946027700077934</v>
      </c>
    </row>
    <row r="71" spans="1:15" s="40" customFormat="1" ht="12.75">
      <c r="A71" s="34" t="s">
        <v>34</v>
      </c>
      <c r="B71" s="30"/>
      <c r="C71" s="30"/>
      <c r="D71" s="20"/>
      <c r="E71" s="20"/>
      <c r="F71" s="78">
        <v>13032.2195</v>
      </c>
      <c r="G71" s="21">
        <v>10970.3458</v>
      </c>
      <c r="H71" s="21">
        <v>92117.5709</v>
      </c>
      <c r="I71" s="21">
        <v>202350.9589</v>
      </c>
      <c r="J71" s="21">
        <v>263742.2427</v>
      </c>
      <c r="K71" s="78">
        <v>263742.2427</v>
      </c>
      <c r="L71" s="21">
        <v>47245.8244</v>
      </c>
      <c r="N71" s="21">
        <f t="shared" si="15"/>
        <v>330.66850636558786</v>
      </c>
      <c r="O71" s="21">
        <f t="shared" si="16"/>
        <v>1923.7707222472736</v>
      </c>
    </row>
    <row r="72" spans="1:15" s="40" customFormat="1" ht="25.5">
      <c r="A72" s="35" t="s">
        <v>35</v>
      </c>
      <c r="B72" s="30"/>
      <c r="C72" s="30"/>
      <c r="D72" s="20"/>
      <c r="E72" s="20"/>
      <c r="F72" s="78">
        <v>138620.9623</v>
      </c>
      <c r="G72" s="21">
        <v>126046.51870000002</v>
      </c>
      <c r="H72" s="21">
        <v>166288.9416</v>
      </c>
      <c r="I72" s="21">
        <v>185202.0772</v>
      </c>
      <c r="J72" s="21">
        <v>144328.5897</v>
      </c>
      <c r="K72" s="78">
        <v>144328.5897</v>
      </c>
      <c r="L72" s="21">
        <v>234087.2897</v>
      </c>
      <c r="N72" s="21">
        <f t="shared" si="15"/>
        <v>85.71499801366588</v>
      </c>
      <c r="O72" s="21">
        <f t="shared" si="16"/>
        <v>4.117434553403029</v>
      </c>
    </row>
    <row r="73" spans="1:15" s="40" customFormat="1" ht="12.75">
      <c r="A73" s="34" t="s">
        <v>36</v>
      </c>
      <c r="B73" s="30"/>
      <c r="C73" s="30"/>
      <c r="D73" s="20"/>
      <c r="E73" s="20"/>
      <c r="F73" s="78">
        <v>11404.4988</v>
      </c>
      <c r="G73" s="21">
        <v>12241.6774</v>
      </c>
      <c r="H73" s="21">
        <v>13429.1083</v>
      </c>
      <c r="I73" s="21">
        <v>15682.1964</v>
      </c>
      <c r="J73" s="21">
        <v>16989.4392</v>
      </c>
      <c r="K73" s="78">
        <v>16989.4392</v>
      </c>
      <c r="L73" s="21">
        <v>16218.2736</v>
      </c>
      <c r="N73" s="21">
        <f t="shared" si="15"/>
        <v>32.48407934683851</v>
      </c>
      <c r="O73" s="21">
        <f t="shared" si="16"/>
        <v>48.97137961029907</v>
      </c>
    </row>
    <row r="74" spans="1:15" s="40" customFormat="1" ht="12.75">
      <c r="A74" s="34" t="s">
        <v>37</v>
      </c>
      <c r="B74" s="30"/>
      <c r="C74" s="30"/>
      <c r="D74" s="20"/>
      <c r="E74" s="20"/>
      <c r="F74" s="78">
        <v>158351.10139999999</v>
      </c>
      <c r="G74" s="21">
        <v>155587.3448999999</v>
      </c>
      <c r="H74" s="21">
        <v>211527.65250000003</v>
      </c>
      <c r="I74" s="21">
        <v>80545.02849999985</v>
      </c>
      <c r="J74" s="21">
        <v>86702.84559999991</v>
      </c>
      <c r="K74" s="78">
        <v>86702.84559999991</v>
      </c>
      <c r="L74" s="21">
        <v>184306.63150000013</v>
      </c>
      <c r="N74" s="21">
        <f t="shared" si="15"/>
        <v>18.458626322377867</v>
      </c>
      <c r="O74" s="21">
        <f t="shared" si="16"/>
        <v>-45.246452450630116</v>
      </c>
    </row>
    <row r="75" spans="1:15" s="40" customFormat="1" ht="28.5" customHeight="1">
      <c r="A75" s="35" t="s">
        <v>38</v>
      </c>
      <c r="B75" s="30"/>
      <c r="C75" s="30"/>
      <c r="D75" s="20"/>
      <c r="E75" s="20"/>
      <c r="F75" s="79">
        <v>0.11668110886341994</v>
      </c>
      <c r="G75" s="24">
        <v>0.140934118673726</v>
      </c>
      <c r="H75" s="24">
        <v>0.16685484873234002</v>
      </c>
      <c r="I75" s="24">
        <v>0.17575838641956365</v>
      </c>
      <c r="J75" s="24">
        <v>0.1637372053138479</v>
      </c>
      <c r="K75" s="79">
        <v>0.1637372053138479</v>
      </c>
      <c r="L75" s="24">
        <v>0.1768861594072272</v>
      </c>
      <c r="N75" s="82">
        <f aca="true" t="shared" si="17" ref="N75:N80">L75-G75</f>
        <v>0.03595204073350122</v>
      </c>
      <c r="O75" s="82">
        <f aca="true" t="shared" si="18" ref="O75:O80">K75-F75</f>
        <v>0.04705609645042795</v>
      </c>
    </row>
    <row r="76" spans="1:15" s="40" customFormat="1" ht="13.5">
      <c r="A76" s="11" t="s">
        <v>39</v>
      </c>
      <c r="B76" s="30"/>
      <c r="C76" s="30"/>
      <c r="D76" s="20"/>
      <c r="E76" s="20"/>
      <c r="F76" s="79">
        <v>0.19551833401822746</v>
      </c>
      <c r="G76" s="24">
        <v>0.25311686228461866</v>
      </c>
      <c r="H76" s="24">
        <v>0.2755841170250846</v>
      </c>
      <c r="I76" s="24">
        <v>0.2719048505017275</v>
      </c>
      <c r="J76" s="24">
        <v>0.2572062118896296</v>
      </c>
      <c r="K76" s="79">
        <v>0.2572062118896296</v>
      </c>
      <c r="L76" s="24">
        <v>0.269740847440671</v>
      </c>
      <c r="N76" s="82">
        <f t="shared" si="17"/>
        <v>0.016623985156052346</v>
      </c>
      <c r="O76" s="82">
        <f t="shared" si="18"/>
        <v>0.06168787787140215</v>
      </c>
    </row>
    <row r="77" spans="1:15" s="40" customFormat="1" ht="12.75">
      <c r="A77" s="34" t="s">
        <v>40</v>
      </c>
      <c r="B77" s="30"/>
      <c r="C77" s="30"/>
      <c r="D77" s="20"/>
      <c r="E77" s="20"/>
      <c r="F77" s="79">
        <v>0.24354133445898749</v>
      </c>
      <c r="G77" s="24">
        <v>0.24629335309991043</v>
      </c>
      <c r="H77" s="24">
        <v>0.23867438214640238</v>
      </c>
      <c r="I77" s="24">
        <v>0.25335736679719595</v>
      </c>
      <c r="J77" s="24">
        <v>0.2535563406811458</v>
      </c>
      <c r="K77" s="79">
        <v>0.2535563406811458</v>
      </c>
      <c r="L77" s="24">
        <v>0.27219695993294285</v>
      </c>
      <c r="N77" s="82">
        <f t="shared" si="17"/>
        <v>0.025903606833032417</v>
      </c>
      <c r="O77" s="82">
        <f t="shared" si="18"/>
        <v>0.010015006222158312</v>
      </c>
    </row>
    <row r="78" spans="1:15" s="40" customFormat="1" ht="12.75">
      <c r="A78" s="34" t="s">
        <v>41</v>
      </c>
      <c r="B78" s="30"/>
      <c r="C78" s="30"/>
      <c r="D78" s="20"/>
      <c r="E78" s="20"/>
      <c r="F78" s="79">
        <v>0.017577477451965536</v>
      </c>
      <c r="G78" s="24">
        <v>0.011697016822122305</v>
      </c>
      <c r="H78" s="24">
        <v>0.08876276474676037</v>
      </c>
      <c r="I78" s="24">
        <v>0.270895969543573</v>
      </c>
      <c r="J78" s="24">
        <v>0.3842233238862711</v>
      </c>
      <c r="K78" s="79">
        <v>0.3842233238862711</v>
      </c>
      <c r="L78" s="24">
        <v>0.27048934906122524</v>
      </c>
      <c r="N78" s="82">
        <f t="shared" si="17"/>
        <v>0.2587923322391029</v>
      </c>
      <c r="O78" s="82">
        <f t="shared" si="18"/>
        <v>0.3666458464343056</v>
      </c>
    </row>
    <row r="79" spans="1:15" s="40" customFormat="1" ht="25.5">
      <c r="A79" s="35" t="s">
        <v>42</v>
      </c>
      <c r="B79" s="30"/>
      <c r="C79" s="30"/>
      <c r="D79" s="20"/>
      <c r="E79" s="20"/>
      <c r="F79" s="79">
        <v>0.07561580337777407</v>
      </c>
      <c r="G79" s="24">
        <v>0.08489258123492767</v>
      </c>
      <c r="H79" s="24">
        <v>0.11706627604393914</v>
      </c>
      <c r="I79" s="24">
        <v>0.11833257077291477</v>
      </c>
      <c r="J79" s="24">
        <v>0.07924600980446057</v>
      </c>
      <c r="K79" s="79">
        <v>0.07924600980446057</v>
      </c>
      <c r="L79" s="24">
        <v>0.12463948080650583</v>
      </c>
      <c r="N79" s="82">
        <f t="shared" si="17"/>
        <v>0.03974689957157816</v>
      </c>
      <c r="O79" s="82">
        <f t="shared" si="18"/>
        <v>0.0036302064266865025</v>
      </c>
    </row>
    <row r="80" spans="1:15" s="40" customFormat="1" ht="26.25" customHeight="1">
      <c r="A80" s="35" t="s">
        <v>43</v>
      </c>
      <c r="B80" s="30"/>
      <c r="C80" s="30"/>
      <c r="D80" s="20"/>
      <c r="E80" s="20"/>
      <c r="F80" s="79">
        <v>0.05607580292089947</v>
      </c>
      <c r="G80" s="24">
        <v>0.07295763893180134</v>
      </c>
      <c r="H80" s="24">
        <v>0.09445696930739893</v>
      </c>
      <c r="I80" s="24">
        <v>0.10853518422192808</v>
      </c>
      <c r="J80" s="24">
        <v>0.11314531985158241</v>
      </c>
      <c r="K80" s="79">
        <v>0.11314531985158241</v>
      </c>
      <c r="L80" s="24">
        <v>0.12389951273339299</v>
      </c>
      <c r="N80" s="82">
        <f t="shared" si="17"/>
        <v>0.05094187380159165</v>
      </c>
      <c r="O80" s="82">
        <f t="shared" si="18"/>
        <v>0.05706951693068294</v>
      </c>
    </row>
    <row r="81" spans="2:15" s="12" customFormat="1" ht="12.75">
      <c r="B81" s="61"/>
      <c r="C81" s="61"/>
      <c r="D81" s="61"/>
      <c r="E81" s="61"/>
      <c r="G81" s="61"/>
      <c r="H81" s="61"/>
      <c r="I81" s="61"/>
      <c r="J81" s="61"/>
      <c r="L81" s="61"/>
      <c r="N81" s="72"/>
      <c r="O81" s="72"/>
    </row>
    <row r="82" spans="1:15" s="40" customFormat="1" ht="33" customHeight="1">
      <c r="A82" s="36" t="s">
        <v>44</v>
      </c>
      <c r="B82" s="30"/>
      <c r="C82" s="30"/>
      <c r="D82" s="20"/>
      <c r="E82" s="20"/>
      <c r="F82" s="78">
        <v>64160.709</v>
      </c>
      <c r="G82" s="21">
        <v>192466.47</v>
      </c>
      <c r="H82" s="21">
        <v>2961559.61</v>
      </c>
      <c r="I82" s="21">
        <v>967668.6</v>
      </c>
      <c r="J82" s="21">
        <v>830393.8206</v>
      </c>
      <c r="K82" s="78">
        <v>830393.8206</v>
      </c>
      <c r="L82" s="21">
        <v>739013.09</v>
      </c>
      <c r="N82" s="78">
        <f>L82/G82*100-100</f>
        <v>283.96978445128644</v>
      </c>
      <c r="O82" s="78">
        <f>K82/F82*100-100</f>
        <v>1194.2404059157138</v>
      </c>
    </row>
    <row r="83" spans="1:15" s="40" customFormat="1" ht="12.75">
      <c r="A83" s="34" t="s">
        <v>45</v>
      </c>
      <c r="B83" s="30"/>
      <c r="C83" s="30"/>
      <c r="D83" s="20"/>
      <c r="E83" s="20"/>
      <c r="F83" s="78"/>
      <c r="G83" s="21"/>
      <c r="H83" s="21"/>
      <c r="I83" s="21"/>
      <c r="J83" s="21"/>
      <c r="K83" s="78"/>
      <c r="L83" s="21"/>
      <c r="N83" s="21"/>
      <c r="O83" s="21"/>
    </row>
    <row r="84" spans="1:15" s="40" customFormat="1" ht="13.5">
      <c r="A84" s="11" t="s">
        <v>32</v>
      </c>
      <c r="B84" s="30"/>
      <c r="C84" s="30"/>
      <c r="D84" s="20"/>
      <c r="E84" s="20"/>
      <c r="F84" s="78">
        <v>38285.399</v>
      </c>
      <c r="G84" s="21">
        <v>72643.02</v>
      </c>
      <c r="H84" s="21">
        <v>74189.45</v>
      </c>
      <c r="I84" s="21">
        <v>67645.69</v>
      </c>
      <c r="J84" s="21">
        <v>69386.152</v>
      </c>
      <c r="K84" s="78">
        <v>69386.152</v>
      </c>
      <c r="L84" s="21">
        <v>74752.73</v>
      </c>
      <c r="N84" s="21">
        <f aca="true" t="shared" si="19" ref="N84:N90">L84/G84*100-100</f>
        <v>2.904215711296132</v>
      </c>
      <c r="O84" s="21">
        <f aca="true" t="shared" si="20" ref="O84:O90">K84/F84*100-100</f>
        <v>81.23397904250652</v>
      </c>
    </row>
    <row r="85" spans="1:15" s="40" customFormat="1" ht="12.75">
      <c r="A85" s="34" t="s">
        <v>33</v>
      </c>
      <c r="B85" s="30"/>
      <c r="C85" s="30"/>
      <c r="D85" s="20"/>
      <c r="E85" s="20"/>
      <c r="F85" s="78">
        <v>7840.91</v>
      </c>
      <c r="G85" s="21">
        <v>13516.21</v>
      </c>
      <c r="H85" s="21">
        <v>21564.58</v>
      </c>
      <c r="I85" s="21">
        <v>18362.8</v>
      </c>
      <c r="J85" s="21">
        <v>19940.13</v>
      </c>
      <c r="K85" s="78">
        <v>19940.13</v>
      </c>
      <c r="L85" s="21">
        <v>24574.08</v>
      </c>
      <c r="N85" s="21">
        <f t="shared" si="19"/>
        <v>81.81191325082995</v>
      </c>
      <c r="O85" s="21">
        <f t="shared" si="20"/>
        <v>154.30887486273917</v>
      </c>
    </row>
    <row r="86" spans="1:15" s="40" customFormat="1" ht="12.75">
      <c r="A86" s="34" t="s">
        <v>34</v>
      </c>
      <c r="B86" s="30"/>
      <c r="C86" s="30"/>
      <c r="D86" s="20"/>
      <c r="E86" s="20"/>
      <c r="F86" s="78">
        <v>468.4</v>
      </c>
      <c r="G86" s="21">
        <v>144.6</v>
      </c>
      <c r="H86" s="21">
        <v>779.2</v>
      </c>
      <c r="I86" s="21">
        <v>432.16</v>
      </c>
      <c r="J86" s="21">
        <v>264.409</v>
      </c>
      <c r="K86" s="78">
        <v>264.409</v>
      </c>
      <c r="L86" s="21">
        <v>2367.87</v>
      </c>
      <c r="N86" s="21">
        <f t="shared" si="19"/>
        <v>1537.5311203319502</v>
      </c>
      <c r="O86" s="21">
        <f t="shared" si="20"/>
        <v>-43.55059777967549</v>
      </c>
    </row>
    <row r="87" spans="1:15" s="40" customFormat="1" ht="25.5">
      <c r="A87" s="35" t="s">
        <v>35</v>
      </c>
      <c r="B87" s="30"/>
      <c r="C87" s="30"/>
      <c r="D87" s="20"/>
      <c r="E87" s="20"/>
      <c r="F87" s="78">
        <v>3366.21</v>
      </c>
      <c r="G87" s="21">
        <v>1790.09</v>
      </c>
      <c r="H87" s="21">
        <v>2266509.57</v>
      </c>
      <c r="I87" s="21">
        <v>8271.66</v>
      </c>
      <c r="J87" s="21">
        <v>13544.8</v>
      </c>
      <c r="K87" s="78">
        <v>13544.8</v>
      </c>
      <c r="L87" s="21">
        <v>3209.46</v>
      </c>
      <c r="N87" s="21">
        <f t="shared" si="19"/>
        <v>79.29042673832043</v>
      </c>
      <c r="O87" s="21">
        <f t="shared" si="20"/>
        <v>302.3753717088357</v>
      </c>
    </row>
    <row r="88" spans="1:15" s="40" customFormat="1" ht="12.75">
      <c r="A88" s="34" t="s">
        <v>36</v>
      </c>
      <c r="B88" s="30"/>
      <c r="C88" s="30"/>
      <c r="D88" s="20"/>
      <c r="E88" s="20"/>
      <c r="F88" s="78">
        <v>508.66</v>
      </c>
      <c r="G88" s="21">
        <v>470.9</v>
      </c>
      <c r="H88" s="21">
        <v>890.35</v>
      </c>
      <c r="I88" s="21">
        <v>507.83</v>
      </c>
      <c r="J88" s="21">
        <v>703.452</v>
      </c>
      <c r="K88" s="78">
        <v>703.452</v>
      </c>
      <c r="L88" s="21">
        <v>580.36</v>
      </c>
      <c r="N88" s="21">
        <f t="shared" si="19"/>
        <v>23.24485028668508</v>
      </c>
      <c r="O88" s="21">
        <f t="shared" si="20"/>
        <v>38.295128376518704</v>
      </c>
    </row>
    <row r="89" spans="1:15" s="40" customFormat="1" ht="12.75">
      <c r="A89" s="34" t="s">
        <v>46</v>
      </c>
      <c r="B89" s="30"/>
      <c r="C89" s="30"/>
      <c r="D89" s="20"/>
      <c r="E89" s="20"/>
      <c r="F89" s="78">
        <v>9444.6</v>
      </c>
      <c r="G89" s="21">
        <v>56104.5</v>
      </c>
      <c r="H89" s="21">
        <v>591177.2</v>
      </c>
      <c r="I89" s="21">
        <v>842655.7</v>
      </c>
      <c r="J89" s="21">
        <v>672573.6</v>
      </c>
      <c r="K89" s="78">
        <v>672573.6</v>
      </c>
      <c r="L89" s="21">
        <v>601364.7</v>
      </c>
      <c r="N89" s="21">
        <f t="shared" si="19"/>
        <v>971.8653583937116</v>
      </c>
      <c r="O89" s="21">
        <f t="shared" si="20"/>
        <v>7021.2502382313705</v>
      </c>
    </row>
    <row r="90" spans="1:15" s="40" customFormat="1" ht="12.75">
      <c r="A90" s="34" t="s">
        <v>37</v>
      </c>
      <c r="B90" s="30"/>
      <c r="C90" s="30"/>
      <c r="D90" s="20"/>
      <c r="E90" s="20"/>
      <c r="F90" s="78">
        <v>4246.53</v>
      </c>
      <c r="G90" s="21">
        <v>47797.15</v>
      </c>
      <c r="H90" s="21">
        <v>6449.25999999966</v>
      </c>
      <c r="I90" s="21">
        <v>29792.760000000126</v>
      </c>
      <c r="J90" s="21">
        <v>53981.277599999914</v>
      </c>
      <c r="K90" s="78">
        <v>53981.277599999914</v>
      </c>
      <c r="L90" s="21">
        <v>32163.890000000247</v>
      </c>
      <c r="N90" s="21">
        <f t="shared" si="19"/>
        <v>-32.7075149878178</v>
      </c>
      <c r="O90" s="21">
        <f t="shared" si="20"/>
        <v>1171.1855938848876</v>
      </c>
    </row>
    <row r="91" spans="1:15" s="40" customFormat="1" ht="13.5">
      <c r="A91" s="11"/>
      <c r="B91" s="11"/>
      <c r="C91" s="11"/>
      <c r="D91" s="4"/>
      <c r="E91" s="4"/>
      <c r="F91" s="5"/>
      <c r="G91" s="4"/>
      <c r="H91" s="4"/>
      <c r="I91" s="4"/>
      <c r="J91" s="4"/>
      <c r="K91" s="5"/>
      <c r="L91" s="4"/>
      <c r="N91" s="4"/>
      <c r="O91" s="4"/>
    </row>
    <row r="92" spans="1:15" s="40" customFormat="1" ht="13.5">
      <c r="A92" s="11"/>
      <c r="B92" s="11"/>
      <c r="C92" s="11"/>
      <c r="D92" s="4"/>
      <c r="E92" s="4"/>
      <c r="F92" s="5"/>
      <c r="G92" s="4"/>
      <c r="H92" s="4"/>
      <c r="I92" s="4"/>
      <c r="J92" s="4"/>
      <c r="K92" s="5"/>
      <c r="L92" s="4"/>
      <c r="N92" s="4"/>
      <c r="O92" s="4"/>
    </row>
    <row r="93" spans="1:15" s="40" customFormat="1" ht="13.5">
      <c r="A93" s="11"/>
      <c r="B93" s="11"/>
      <c r="C93" s="11"/>
      <c r="D93" s="4"/>
      <c r="E93" s="4"/>
      <c r="F93" s="5"/>
      <c r="G93" s="4"/>
      <c r="H93" s="4"/>
      <c r="I93" s="4"/>
      <c r="J93" s="4"/>
      <c r="K93" s="5"/>
      <c r="L93" s="4"/>
      <c r="N93" s="4"/>
      <c r="O93" s="4"/>
    </row>
    <row r="94" spans="1:15" s="40" customFormat="1" ht="13.5">
      <c r="A94" s="11"/>
      <c r="B94" s="11"/>
      <c r="C94" s="11"/>
      <c r="D94" s="4"/>
      <c r="E94" s="4"/>
      <c r="F94" s="5"/>
      <c r="G94" s="4"/>
      <c r="H94" s="4"/>
      <c r="I94" s="4"/>
      <c r="J94" s="4"/>
      <c r="K94" s="5"/>
      <c r="L94" s="4"/>
      <c r="N94" s="4"/>
      <c r="O94" s="4"/>
    </row>
    <row r="95" spans="1:15" s="40" customFormat="1" ht="13.5">
      <c r="A95" s="11"/>
      <c r="B95" s="11"/>
      <c r="C95" s="11"/>
      <c r="D95" s="4"/>
      <c r="E95" s="4"/>
      <c r="F95" s="5"/>
      <c r="G95" s="4"/>
      <c r="H95" s="4"/>
      <c r="I95" s="4"/>
      <c r="J95" s="4"/>
      <c r="K95" s="5"/>
      <c r="L95" s="4"/>
      <c r="N95" s="4"/>
      <c r="O95" s="4"/>
    </row>
    <row r="96" spans="1:15" s="40" customFormat="1" ht="13.5">
      <c r="A96" s="11"/>
      <c r="B96" s="11"/>
      <c r="C96" s="11"/>
      <c r="D96" s="4"/>
      <c r="E96" s="4"/>
      <c r="F96" s="5"/>
      <c r="G96" s="4"/>
      <c r="H96" s="4"/>
      <c r="I96" s="4"/>
      <c r="J96" s="4"/>
      <c r="K96" s="5"/>
      <c r="L96" s="4"/>
      <c r="N96" s="4"/>
      <c r="O96" s="4"/>
    </row>
    <row r="97" spans="1:15" s="40" customFormat="1" ht="13.5">
      <c r="A97" s="11"/>
      <c r="B97" s="11"/>
      <c r="C97" s="11"/>
      <c r="D97" s="4"/>
      <c r="E97" s="4"/>
      <c r="F97" s="5"/>
      <c r="G97" s="4"/>
      <c r="H97" s="4"/>
      <c r="I97" s="4"/>
      <c r="J97" s="4"/>
      <c r="K97" s="5"/>
      <c r="L97" s="4"/>
      <c r="N97" s="4"/>
      <c r="O97" s="4"/>
    </row>
    <row r="98" spans="1:15" s="40" customFormat="1" ht="13.5">
      <c r="A98" s="11"/>
      <c r="B98" s="11"/>
      <c r="C98" s="11"/>
      <c r="D98" s="4"/>
      <c r="E98" s="4"/>
      <c r="F98" s="5"/>
      <c r="G98" s="4"/>
      <c r="H98" s="4"/>
      <c r="I98" s="4"/>
      <c r="J98" s="4"/>
      <c r="K98" s="5"/>
      <c r="L98" s="4"/>
      <c r="N98" s="4"/>
      <c r="O98" s="4"/>
    </row>
    <row r="99" spans="1:15" s="40" customFormat="1" ht="13.5">
      <c r="A99" s="11"/>
      <c r="B99" s="11"/>
      <c r="C99" s="11"/>
      <c r="D99" s="4"/>
      <c r="E99" s="4"/>
      <c r="F99" s="5"/>
      <c r="G99" s="4"/>
      <c r="H99" s="4"/>
      <c r="I99" s="4"/>
      <c r="J99" s="4"/>
      <c r="K99" s="5"/>
      <c r="L99" s="4"/>
      <c r="N99" s="4"/>
      <c r="O99" s="4"/>
    </row>
    <row r="100" spans="1:15" s="40" customFormat="1" ht="13.5">
      <c r="A100" s="11"/>
      <c r="B100" s="11"/>
      <c r="C100" s="11"/>
      <c r="D100" s="4"/>
      <c r="E100" s="4"/>
      <c r="F100" s="5"/>
      <c r="G100" s="4"/>
      <c r="H100" s="4"/>
      <c r="I100" s="4"/>
      <c r="J100" s="4"/>
      <c r="K100" s="5"/>
      <c r="L100" s="4"/>
      <c r="N100" s="4"/>
      <c r="O100" s="4"/>
    </row>
    <row r="101" spans="1:15" s="40" customFormat="1" ht="13.5">
      <c r="A101" s="11"/>
      <c r="B101" s="11"/>
      <c r="C101" s="11"/>
      <c r="D101" s="4"/>
      <c r="E101" s="4"/>
      <c r="F101" s="5"/>
      <c r="G101" s="4"/>
      <c r="H101" s="4"/>
      <c r="I101" s="4"/>
      <c r="J101" s="4"/>
      <c r="K101" s="5"/>
      <c r="L101" s="4"/>
      <c r="N101" s="4"/>
      <c r="O101" s="4"/>
    </row>
    <row r="102" spans="1:15" s="40" customFormat="1" ht="13.5">
      <c r="A102" s="11"/>
      <c r="B102" s="11"/>
      <c r="C102" s="11"/>
      <c r="D102" s="4"/>
      <c r="E102" s="4"/>
      <c r="F102" s="5"/>
      <c r="G102" s="4"/>
      <c r="H102" s="4"/>
      <c r="I102" s="4"/>
      <c r="J102" s="4"/>
      <c r="K102" s="5"/>
      <c r="L102" s="4"/>
      <c r="N102" s="4"/>
      <c r="O102" s="4"/>
    </row>
    <row r="103" spans="1:15" s="40" customFormat="1" ht="13.5">
      <c r="A103" s="11"/>
      <c r="B103" s="11"/>
      <c r="C103" s="11"/>
      <c r="D103" s="4"/>
      <c r="E103" s="4"/>
      <c r="F103" s="5"/>
      <c r="G103" s="4"/>
      <c r="H103" s="4"/>
      <c r="I103" s="4"/>
      <c r="J103" s="4"/>
      <c r="K103" s="5"/>
      <c r="L103" s="4"/>
      <c r="N103" s="4"/>
      <c r="O103" s="4"/>
    </row>
    <row r="104" spans="1:15" s="40" customFormat="1" ht="13.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5"/>
      <c r="L104" s="4"/>
      <c r="N104" s="4"/>
      <c r="O104" s="4"/>
    </row>
    <row r="105" spans="1:15" s="40" customFormat="1" ht="13.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5"/>
      <c r="L105" s="4"/>
      <c r="N105" s="4"/>
      <c r="O105" s="4"/>
    </row>
    <row r="106" spans="1:15" s="40" customFormat="1" ht="13.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5"/>
      <c r="L106" s="4"/>
      <c r="N106" s="4"/>
      <c r="O106" s="4"/>
    </row>
    <row r="107" spans="1:15" s="40" customFormat="1" ht="13.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5"/>
      <c r="L107" s="4"/>
      <c r="N107" s="4"/>
      <c r="O107" s="4"/>
    </row>
    <row r="108" spans="1:15" s="40" customFormat="1" ht="13.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5"/>
      <c r="L108" s="4"/>
      <c r="N108" s="4"/>
      <c r="O108" s="4"/>
    </row>
    <row r="109" spans="1:15" s="40" customFormat="1" ht="13.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5"/>
      <c r="L109" s="4"/>
      <c r="N109" s="4"/>
      <c r="O109" s="4"/>
    </row>
    <row r="110" spans="1:15" s="40" customFormat="1" ht="13.5">
      <c r="A110" s="4"/>
      <c r="B110" s="2"/>
      <c r="C110" s="2"/>
      <c r="D110" s="2"/>
      <c r="E110" s="2"/>
      <c r="F110" s="5"/>
      <c r="G110" s="4"/>
      <c r="H110" s="2"/>
      <c r="I110" s="2"/>
      <c r="J110" s="2"/>
      <c r="K110" s="5"/>
      <c r="L110" s="4"/>
      <c r="N110" s="4"/>
      <c r="O110" s="4"/>
    </row>
    <row r="111" spans="1:11" s="40" customFormat="1" ht="13.5">
      <c r="A111" s="4"/>
      <c r="B111"/>
      <c r="C111"/>
      <c r="D111"/>
      <c r="E111"/>
      <c r="F111" s="41"/>
      <c r="H111"/>
      <c r="I111"/>
      <c r="J111"/>
      <c r="K111" s="41"/>
    </row>
    <row r="112" spans="1:11" s="40" customFormat="1" ht="13.5">
      <c r="A112" s="4"/>
      <c r="B112"/>
      <c r="C112"/>
      <c r="D112"/>
      <c r="E112"/>
      <c r="F112" s="41"/>
      <c r="H112"/>
      <c r="I112"/>
      <c r="J112"/>
      <c r="K112" s="41"/>
    </row>
    <row r="129" ht="13.5">
      <c r="M129" s="40"/>
    </row>
  </sheetData>
  <mergeCells count="1">
    <mergeCell ref="B6:D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5"/>
  <sheetViews>
    <sheetView workbookViewId="0" topLeftCell="A1">
      <selection activeCell="A139" sqref="A139:IV139"/>
    </sheetView>
  </sheetViews>
  <sheetFormatPr defaultColWidth="9.00390625" defaultRowHeight="12.75"/>
  <cols>
    <col min="1" max="1" width="31.75390625" style="2" customWidth="1"/>
    <col min="2" max="2" width="12.00390625" style="0" bestFit="1" customWidth="1"/>
    <col min="3" max="3" width="10.00390625" style="0" customWidth="1"/>
    <col min="4" max="6" width="10.25390625" style="0" bestFit="1" customWidth="1"/>
    <col min="7" max="7" width="11.25390625" style="0" bestFit="1" customWidth="1"/>
    <col min="8" max="8" width="10.25390625" style="0" bestFit="1" customWidth="1"/>
    <col min="9" max="9" width="3.75390625" style="0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2" s="40" customFormat="1" ht="13.5">
      <c r="A2" s="66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41" customFormat="1" ht="13.5">
      <c r="A3" s="62" t="s">
        <v>98</v>
      </c>
      <c r="B3" s="49">
        <v>7630246.6744</v>
      </c>
      <c r="C3" s="49">
        <v>1335758.9565</v>
      </c>
      <c r="D3" s="49">
        <v>1418215.3309</v>
      </c>
      <c r="E3" s="49">
        <v>1588528.6679000002</v>
      </c>
      <c r="F3" s="49">
        <v>1606529.4601999999</v>
      </c>
      <c r="G3" s="49">
        <v>5949032.4155</v>
      </c>
      <c r="H3" s="49">
        <v>1297941.1157</v>
      </c>
      <c r="I3" s="5"/>
      <c r="J3" s="49">
        <f>H3/C3*100-100</f>
        <v>-2.8311875144817833</v>
      </c>
      <c r="K3" s="49">
        <f>G3/B3*100-100</f>
        <v>-22.03355056056823</v>
      </c>
      <c r="L3" s="5"/>
    </row>
    <row r="4" spans="1:12" s="41" customFormat="1" ht="13.5">
      <c r="A4" s="6"/>
      <c r="B4" s="49"/>
      <c r="C4" s="49"/>
      <c r="D4" s="49"/>
      <c r="E4" s="49"/>
      <c r="F4" s="49"/>
      <c r="G4" s="49"/>
      <c r="H4" s="49"/>
      <c r="I4" s="5"/>
      <c r="J4" s="49"/>
      <c r="K4" s="49"/>
      <c r="L4" s="5"/>
    </row>
    <row r="5" spans="1:14" s="41" customFormat="1" ht="13.5">
      <c r="A5" s="6" t="s">
        <v>100</v>
      </c>
      <c r="B5" s="49">
        <v>838614.32</v>
      </c>
      <c r="C5" s="49">
        <v>160348.19</v>
      </c>
      <c r="D5" s="49">
        <v>148384.61</v>
      </c>
      <c r="E5" s="49">
        <v>165735.7</v>
      </c>
      <c r="F5" s="49">
        <v>166946.7</v>
      </c>
      <c r="G5" s="49">
        <v>641415.2</v>
      </c>
      <c r="H5" s="49">
        <v>128580.7</v>
      </c>
      <c r="I5" s="5"/>
      <c r="J5" s="49">
        <f>H5/C5*100-100</f>
        <v>-19.811567564311133</v>
      </c>
      <c r="K5" s="49">
        <f>G5/B5*100-100</f>
        <v>-23.514876302136116</v>
      </c>
      <c r="L5" s="49"/>
      <c r="M5" s="47"/>
      <c r="N5" s="47"/>
    </row>
    <row r="6" spans="1:12" s="41" customFormat="1" ht="13.5">
      <c r="A6" s="6"/>
      <c r="B6" s="49"/>
      <c r="C6" s="49"/>
      <c r="D6" s="49"/>
      <c r="E6" s="49"/>
      <c r="F6" s="49"/>
      <c r="G6" s="49"/>
      <c r="H6" s="49"/>
      <c r="I6" s="5"/>
      <c r="J6" s="49"/>
      <c r="K6" s="49"/>
      <c r="L6" s="5"/>
    </row>
    <row r="7" spans="1:12" s="41" customFormat="1" ht="13.5">
      <c r="A7" s="67" t="s">
        <v>81</v>
      </c>
      <c r="B7" s="49">
        <v>5713541.1937</v>
      </c>
      <c r="C7" s="49">
        <v>867199.6820000001</v>
      </c>
      <c r="D7" s="49">
        <v>1016437.6116999999</v>
      </c>
      <c r="E7" s="49">
        <v>1135464.0783000002</v>
      </c>
      <c r="F7" s="49">
        <v>1046232.8300999998</v>
      </c>
      <c r="G7" s="49">
        <v>4065334.2021</v>
      </c>
      <c r="H7" s="49">
        <v>806779.6827</v>
      </c>
      <c r="I7" s="5"/>
      <c r="J7" s="49">
        <f aca="true" t="shared" si="0" ref="J7:J17">H7/C7*100-100</f>
        <v>-6.967253396663509</v>
      </c>
      <c r="K7" s="49">
        <f aca="true" t="shared" si="1" ref="K7:K17">G7/B7*100-100</f>
        <v>-28.84738091006301</v>
      </c>
      <c r="L7" s="5"/>
    </row>
    <row r="8" spans="1:12" s="40" customFormat="1" ht="13.5">
      <c r="A8" s="68" t="s">
        <v>79</v>
      </c>
      <c r="B8" s="44">
        <v>3985592.2654</v>
      </c>
      <c r="C8" s="44">
        <v>579848.7790000001</v>
      </c>
      <c r="D8" s="44">
        <v>712470.0359999998</v>
      </c>
      <c r="E8" s="44">
        <v>792534.5740000003</v>
      </c>
      <c r="F8" s="44">
        <v>689262.1823000002</v>
      </c>
      <c r="G8" s="44">
        <v>2774115.5713000004</v>
      </c>
      <c r="H8" s="44">
        <v>507907.0829</v>
      </c>
      <c r="I8" s="4"/>
      <c r="J8" s="44">
        <f t="shared" si="0"/>
        <v>-12.406975526286331</v>
      </c>
      <c r="K8" s="44">
        <f t="shared" si="1"/>
        <v>-30.396403179952827</v>
      </c>
      <c r="L8" s="4"/>
    </row>
    <row r="9" spans="1:12" s="40" customFormat="1" ht="25.5">
      <c r="A9" s="68" t="s">
        <v>80</v>
      </c>
      <c r="B9" s="44">
        <v>9052.4585</v>
      </c>
      <c r="C9" s="44">
        <v>2914.9089999999997</v>
      </c>
      <c r="D9" s="44">
        <v>2759.4350000000004</v>
      </c>
      <c r="E9" s="44">
        <v>2952.548999999998</v>
      </c>
      <c r="F9" s="44">
        <v>4903.7090000000035</v>
      </c>
      <c r="G9" s="44">
        <v>13530.602</v>
      </c>
      <c r="H9" s="44">
        <v>4748.77</v>
      </c>
      <c r="I9" s="4"/>
      <c r="J9" s="44">
        <f t="shared" si="0"/>
        <v>62.913147545944014</v>
      </c>
      <c r="K9" s="44">
        <f t="shared" si="1"/>
        <v>49.46881004756884</v>
      </c>
      <c r="L9" s="4"/>
    </row>
    <row r="10" spans="1:12" s="40" customFormat="1" ht="25.5">
      <c r="A10" s="68" t="s">
        <v>82</v>
      </c>
      <c r="B10" s="44">
        <v>363365.0947</v>
      </c>
      <c r="C10" s="44">
        <v>46777.331</v>
      </c>
      <c r="D10" s="44">
        <v>51233.32200000001</v>
      </c>
      <c r="E10" s="44">
        <v>61830.123</v>
      </c>
      <c r="F10" s="44">
        <v>64730.6782</v>
      </c>
      <c r="G10" s="44">
        <v>224571.4542</v>
      </c>
      <c r="H10" s="44">
        <v>50124.876</v>
      </c>
      <c r="I10" s="4"/>
      <c r="J10" s="44">
        <f t="shared" si="0"/>
        <v>7.156340322195803</v>
      </c>
      <c r="K10" s="44">
        <f t="shared" si="1"/>
        <v>-38.19674551145047</v>
      </c>
      <c r="L10" s="4"/>
    </row>
    <row r="11" spans="1:12" s="40" customFormat="1" ht="13.5">
      <c r="A11" s="68" t="s">
        <v>83</v>
      </c>
      <c r="B11" s="44">
        <v>42652.435900000004</v>
      </c>
      <c r="C11" s="44">
        <v>2097.7</v>
      </c>
      <c r="D11" s="44">
        <v>3467.2</v>
      </c>
      <c r="E11" s="44">
        <v>4536.6</v>
      </c>
      <c r="F11" s="44">
        <v>3965.2783999999992</v>
      </c>
      <c r="G11" s="44">
        <v>14066.7784</v>
      </c>
      <c r="H11" s="44">
        <v>2838.881</v>
      </c>
      <c r="I11" s="4"/>
      <c r="J11" s="44">
        <f t="shared" si="0"/>
        <v>35.33303141535967</v>
      </c>
      <c r="K11" s="44">
        <f t="shared" si="1"/>
        <v>-67.0199881831368</v>
      </c>
      <c r="L11" s="4"/>
    </row>
    <row r="12" spans="1:12" s="40" customFormat="1" ht="13.5">
      <c r="A12" s="68" t="s">
        <v>84</v>
      </c>
      <c r="B12" s="44">
        <v>450679.30629999994</v>
      </c>
      <c r="C12" s="44">
        <v>115432.416</v>
      </c>
      <c r="D12" s="44">
        <v>110582.45680000004</v>
      </c>
      <c r="E12" s="44">
        <v>131128.2822</v>
      </c>
      <c r="F12" s="44">
        <v>134504.73030000002</v>
      </c>
      <c r="G12" s="44">
        <v>491647.8853</v>
      </c>
      <c r="H12" s="44">
        <v>133170.568</v>
      </c>
      <c r="I12" s="4"/>
      <c r="J12" s="44">
        <f t="shared" si="0"/>
        <v>15.366699073508101</v>
      </c>
      <c r="K12" s="44">
        <f t="shared" si="1"/>
        <v>9.090406066421181</v>
      </c>
      <c r="L12" s="4"/>
    </row>
    <row r="13" spans="1:12" s="40" customFormat="1" ht="13.5">
      <c r="A13" s="68" t="s">
        <v>85</v>
      </c>
      <c r="B13" s="44">
        <v>63934.4997</v>
      </c>
      <c r="C13" s="44">
        <v>11544.868</v>
      </c>
      <c r="D13" s="44">
        <v>13994.132000000003</v>
      </c>
      <c r="E13" s="44">
        <v>15836.974999999993</v>
      </c>
      <c r="F13" s="44">
        <v>13407.649200000009</v>
      </c>
      <c r="G13" s="44">
        <v>54783.624200000006</v>
      </c>
      <c r="H13" s="44">
        <v>9460.88</v>
      </c>
      <c r="I13" s="4"/>
      <c r="J13" s="44">
        <f t="shared" si="0"/>
        <v>-18.051206821940298</v>
      </c>
      <c r="K13" s="44">
        <f t="shared" si="1"/>
        <v>-14.312891385619139</v>
      </c>
      <c r="L13" s="4"/>
    </row>
    <row r="14" spans="1:12" s="40" customFormat="1" ht="25.5">
      <c r="A14" s="68" t="s">
        <v>86</v>
      </c>
      <c r="B14" s="44">
        <v>388971.5107</v>
      </c>
      <c r="C14" s="44">
        <v>62606.434</v>
      </c>
      <c r="D14" s="44">
        <v>67603.62890000001</v>
      </c>
      <c r="E14" s="44">
        <v>64851.70209999997</v>
      </c>
      <c r="F14" s="44">
        <v>62911.07030000003</v>
      </c>
      <c r="G14" s="44">
        <v>257972.8353</v>
      </c>
      <c r="H14" s="44">
        <v>52133.218799999995</v>
      </c>
      <c r="I14" s="4"/>
      <c r="J14" s="44">
        <f t="shared" si="0"/>
        <v>-16.728656355032143</v>
      </c>
      <c r="K14" s="44">
        <f t="shared" si="1"/>
        <v>-33.678218531802614</v>
      </c>
      <c r="L14" s="4"/>
    </row>
    <row r="15" spans="1:12" s="40" customFormat="1" ht="13.5">
      <c r="A15" s="68" t="s">
        <v>87</v>
      </c>
      <c r="B15" s="44">
        <v>240558.1063</v>
      </c>
      <c r="C15" s="44">
        <v>40013.859</v>
      </c>
      <c r="D15" s="44">
        <v>48422.865000000005</v>
      </c>
      <c r="E15" s="44">
        <v>54330.16100000001</v>
      </c>
      <c r="F15" s="44">
        <v>53928.94810000002</v>
      </c>
      <c r="G15" s="44">
        <v>196695.83310000002</v>
      </c>
      <c r="H15" s="44">
        <v>42578.397000000004</v>
      </c>
      <c r="I15" s="4"/>
      <c r="J15" s="44">
        <f t="shared" si="0"/>
        <v>6.409124398624002</v>
      </c>
      <c r="K15" s="44">
        <f t="shared" si="1"/>
        <v>-18.233546096051896</v>
      </c>
      <c r="L15" s="4"/>
    </row>
    <row r="16" spans="1:12" s="40" customFormat="1" ht="13.5">
      <c r="A16" s="68" t="s">
        <v>99</v>
      </c>
      <c r="B16" s="44">
        <v>159330.2062</v>
      </c>
      <c r="C16" s="44">
        <v>4794.05</v>
      </c>
      <c r="D16" s="44">
        <v>4093.03</v>
      </c>
      <c r="E16" s="44">
        <v>5250.111999999998</v>
      </c>
      <c r="F16" s="44">
        <v>2847.0340000000006</v>
      </c>
      <c r="G16" s="44">
        <v>16984.226</v>
      </c>
      <c r="H16" s="44">
        <v>2498.009</v>
      </c>
      <c r="I16" s="4"/>
      <c r="J16" s="44">
        <f t="shared" si="0"/>
        <v>-47.89355555323787</v>
      </c>
      <c r="K16" s="44">
        <f t="shared" si="1"/>
        <v>-89.3402347206653</v>
      </c>
      <c r="L16" s="4"/>
    </row>
    <row r="17" spans="1:12" s="40" customFormat="1" ht="13.5">
      <c r="A17" s="68" t="s">
        <v>95</v>
      </c>
      <c r="B17" s="44">
        <v>9405.30999999994</v>
      </c>
      <c r="C17" s="44">
        <v>1169.3360000000494</v>
      </c>
      <c r="D17" s="44">
        <v>1811.5059999999635</v>
      </c>
      <c r="E17" s="44">
        <v>2212.999999999959</v>
      </c>
      <c r="F17" s="44">
        <v>15771.55029999942</v>
      </c>
      <c r="G17" s="44">
        <v>20965.39229999951</v>
      </c>
      <c r="H17" s="44">
        <v>1319.00000000002</v>
      </c>
      <c r="I17" s="4"/>
      <c r="J17" s="44">
        <f t="shared" si="0"/>
        <v>12.799058611037736</v>
      </c>
      <c r="K17" s="44">
        <f t="shared" si="1"/>
        <v>122.91016776692786</v>
      </c>
      <c r="L17" s="4"/>
    </row>
    <row r="18" spans="1:12" s="40" customFormat="1" ht="13.5">
      <c r="A18" s="68"/>
      <c r="B18" s="44"/>
      <c r="C18" s="44"/>
      <c r="D18" s="44"/>
      <c r="E18" s="44"/>
      <c r="F18" s="44"/>
      <c r="G18" s="44"/>
      <c r="H18" s="44"/>
      <c r="I18" s="4"/>
      <c r="J18" s="44"/>
      <c r="K18" s="44"/>
      <c r="L18" s="4"/>
    </row>
    <row r="19" spans="1:12" s="41" customFormat="1" ht="13.5">
      <c r="A19" s="67" t="s">
        <v>88</v>
      </c>
      <c r="B19" s="49">
        <v>1078091.1607000001</v>
      </c>
      <c r="C19" s="49">
        <v>308211.0845</v>
      </c>
      <c r="D19" s="49">
        <v>253393.10919999995</v>
      </c>
      <c r="E19" s="49">
        <v>287328.8896000001</v>
      </c>
      <c r="F19" s="49">
        <v>393349.9301</v>
      </c>
      <c r="G19" s="49">
        <v>1242283.0134</v>
      </c>
      <c r="H19" s="49">
        <v>362580.73299999995</v>
      </c>
      <c r="I19" s="5"/>
      <c r="J19" s="49">
        <f>H19/C19*100-100</f>
        <v>17.64039362445446</v>
      </c>
      <c r="K19" s="49">
        <f>G19/B19*100-100</f>
        <v>15.229867258478478</v>
      </c>
      <c r="L19" s="5"/>
    </row>
    <row r="20" spans="1:12" s="40" customFormat="1" ht="25.5">
      <c r="A20" s="68" t="s">
        <v>89</v>
      </c>
      <c r="B20" s="44">
        <v>34673.514899999995</v>
      </c>
      <c r="C20" s="44">
        <v>7682.9316</v>
      </c>
      <c r="D20" s="44">
        <v>10816.301600000003</v>
      </c>
      <c r="E20" s="44">
        <v>8395.59</v>
      </c>
      <c r="F20" s="44">
        <v>8654.803799999998</v>
      </c>
      <c r="G20" s="44">
        <v>35549.627</v>
      </c>
      <c r="H20" s="44">
        <v>7043.0509999999995</v>
      </c>
      <c r="I20" s="4"/>
      <c r="J20" s="44">
        <f>H20/C20*100-100</f>
        <v>-8.328599463256964</v>
      </c>
      <c r="K20" s="44">
        <f>G20/B20*100-100</f>
        <v>2.526747295527315</v>
      </c>
      <c r="L20" s="4"/>
    </row>
    <row r="21" spans="1:12" s="40" customFormat="1" ht="13.5">
      <c r="A21" s="68" t="s">
        <v>90</v>
      </c>
      <c r="B21" s="44">
        <v>924384.8884</v>
      </c>
      <c r="C21" s="44">
        <v>262118.5404</v>
      </c>
      <c r="D21" s="44">
        <v>203108.04960000003</v>
      </c>
      <c r="E21" s="44">
        <v>218593.87259999994</v>
      </c>
      <c r="F21" s="44">
        <v>337137.31</v>
      </c>
      <c r="G21" s="44">
        <v>1020957.7726</v>
      </c>
      <c r="H21" s="44">
        <v>305670.21</v>
      </c>
      <c r="I21" s="4"/>
      <c r="J21" s="44">
        <f>H21/C21*100-100</f>
        <v>16.61525717850367</v>
      </c>
      <c r="K21" s="44">
        <f>G21/B21*100-100</f>
        <v>10.447259081350424</v>
      </c>
      <c r="L21" s="4"/>
    </row>
    <row r="22" spans="1:12" s="40" customFormat="1" ht="13.5">
      <c r="A22" s="68" t="s">
        <v>91</v>
      </c>
      <c r="B22" s="44">
        <v>94737.1538</v>
      </c>
      <c r="C22" s="44">
        <v>31653.2</v>
      </c>
      <c r="D22" s="44">
        <v>34927.7</v>
      </c>
      <c r="E22" s="44">
        <v>51270.1</v>
      </c>
      <c r="F22" s="44">
        <v>42364.731700000004</v>
      </c>
      <c r="G22" s="44">
        <v>160215.7317</v>
      </c>
      <c r="H22" s="44">
        <v>45200.298</v>
      </c>
      <c r="I22" s="4"/>
      <c r="J22" s="44">
        <f>H22/C22*100-100</f>
        <v>42.79851010324393</v>
      </c>
      <c r="K22" s="44">
        <f>G22/B22*100-100</f>
        <v>69.11604927274055</v>
      </c>
      <c r="L22" s="4"/>
    </row>
    <row r="23" spans="1:12" s="40" customFormat="1" ht="13.5">
      <c r="A23" s="68" t="s">
        <v>94</v>
      </c>
      <c r="B23" s="44">
        <v>24295.60360000012</v>
      </c>
      <c r="C23" s="44">
        <v>6756.412499999988</v>
      </c>
      <c r="D23" s="44">
        <v>4541.057999999917</v>
      </c>
      <c r="E23" s="44">
        <v>9069.327000000143</v>
      </c>
      <c r="F23" s="44">
        <v>5193.0845999998855</v>
      </c>
      <c r="G23" s="44">
        <v>25559.88209999993</v>
      </c>
      <c r="H23" s="44">
        <v>4667.174000000006</v>
      </c>
      <c r="I23" s="4"/>
      <c r="J23" s="44">
        <f>H23/C23*100-100</f>
        <v>-30.92230529145438</v>
      </c>
      <c r="K23" s="44">
        <f>G23/B23*100-100</f>
        <v>5.203733649983505</v>
      </c>
      <c r="L23" s="4"/>
    </row>
    <row r="24" spans="1:12" s="40" customFormat="1" ht="13.5">
      <c r="A24" s="68"/>
      <c r="B24" s="12"/>
      <c r="C24" s="61"/>
      <c r="D24" s="61"/>
      <c r="E24" s="61"/>
      <c r="F24" s="61"/>
      <c r="G24" s="12"/>
      <c r="H24" s="61"/>
      <c r="I24" s="4"/>
      <c r="J24" s="72"/>
      <c r="K24" s="72"/>
      <c r="L24" s="4"/>
    </row>
    <row r="25" spans="1:12" s="41" customFormat="1" ht="25.5">
      <c r="A25" s="62" t="s">
        <v>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41" customFormat="1" ht="13.5">
      <c r="A26" s="62" t="s">
        <v>98</v>
      </c>
      <c r="B26" s="49">
        <f>B30+B42+B28</f>
        <v>9998058.0765</v>
      </c>
      <c r="C26" s="49">
        <f aca="true" t="shared" si="2" ref="C26:H26">C30+C42+C28</f>
        <v>2057705.1536999997</v>
      </c>
      <c r="D26" s="49">
        <f t="shared" si="2"/>
        <v>2136395.7408000003</v>
      </c>
      <c r="E26" s="49">
        <f t="shared" si="2"/>
        <v>1966877.4677999993</v>
      </c>
      <c r="F26" s="49">
        <f t="shared" si="2"/>
        <v>2477990.2550000004</v>
      </c>
      <c r="G26" s="49">
        <f t="shared" si="2"/>
        <v>8638968.617299998</v>
      </c>
      <c r="H26" s="49">
        <f t="shared" si="2"/>
        <v>2066400.0411</v>
      </c>
      <c r="I26" s="5"/>
      <c r="J26" s="46">
        <f>H26/C26*100-100</f>
        <v>0.4225526375518882</v>
      </c>
      <c r="K26" s="46">
        <f>G26/B26*100-100</f>
        <v>-13.593534352380715</v>
      </c>
      <c r="L26" s="5"/>
    </row>
    <row r="27" spans="1:12" s="41" customFormat="1" ht="13.5">
      <c r="A27" s="6"/>
      <c r="B27" s="49"/>
      <c r="C27" s="49"/>
      <c r="D27" s="49"/>
      <c r="E27" s="49"/>
      <c r="F27" s="49"/>
      <c r="G27" s="49"/>
      <c r="H27" s="49"/>
      <c r="I27" s="5"/>
      <c r="J27" s="46"/>
      <c r="K27" s="46"/>
      <c r="L27" s="5"/>
    </row>
    <row r="28" spans="1:14" s="41" customFormat="1" ht="13.5">
      <c r="A28" s="6" t="s">
        <v>100</v>
      </c>
      <c r="B28" s="49">
        <v>256645.69</v>
      </c>
      <c r="C28" s="49">
        <v>46458.39</v>
      </c>
      <c r="D28" s="49">
        <v>48854.11</v>
      </c>
      <c r="E28" s="49">
        <v>52316.9</v>
      </c>
      <c r="F28" s="49">
        <v>37859.2</v>
      </c>
      <c r="G28" s="49">
        <v>185488.6</v>
      </c>
      <c r="H28" s="49">
        <v>35927</v>
      </c>
      <c r="I28" s="5"/>
      <c r="J28" s="46">
        <f>H28/C28*100-100</f>
        <v>-22.668435130877327</v>
      </c>
      <c r="K28" s="46">
        <f>G28/B28*100-100</f>
        <v>-27.72580751307376</v>
      </c>
      <c r="L28" s="49"/>
      <c r="M28" s="47"/>
      <c r="N28" s="47"/>
    </row>
    <row r="29" spans="1:12" s="41" customFormat="1" ht="13.5">
      <c r="A29" s="6"/>
      <c r="B29" s="49"/>
      <c r="C29" s="49"/>
      <c r="D29" s="49"/>
      <c r="E29" s="49"/>
      <c r="F29" s="49"/>
      <c r="G29" s="49"/>
      <c r="H29" s="49"/>
      <c r="I29" s="5"/>
      <c r="J29" s="46"/>
      <c r="K29" s="46"/>
      <c r="L29" s="5"/>
    </row>
    <row r="30" spans="1:12" s="41" customFormat="1" ht="13.5">
      <c r="A30" s="67" t="s">
        <v>81</v>
      </c>
      <c r="B30" s="49">
        <v>8893387.3944</v>
      </c>
      <c r="C30" s="49">
        <v>1819257.0304999999</v>
      </c>
      <c r="D30" s="49">
        <v>1827124.9218000001</v>
      </c>
      <c r="E30" s="49">
        <v>1701655.5265999995</v>
      </c>
      <c r="F30" s="49">
        <v>2246231.3377</v>
      </c>
      <c r="G30" s="49">
        <v>7594268.8166</v>
      </c>
      <c r="H30" s="49">
        <v>1831525.7231</v>
      </c>
      <c r="I30" s="5"/>
      <c r="J30" s="46">
        <f aca="true" t="shared" si="3" ref="J30:J40">H30/C30*100-100</f>
        <v>0.6743792874956256</v>
      </c>
      <c r="K30" s="46">
        <f aca="true" t="shared" si="4" ref="K30:K40">G30/B30*100-100</f>
        <v>-14.607691312514191</v>
      </c>
      <c r="L30" s="5"/>
    </row>
    <row r="31" spans="1:12" s="40" customFormat="1" ht="13.5">
      <c r="A31" s="68" t="s">
        <v>79</v>
      </c>
      <c r="B31" s="44">
        <v>991896.0011</v>
      </c>
      <c r="C31" s="44">
        <v>184030.695</v>
      </c>
      <c r="D31" s="44">
        <v>191489.5675</v>
      </c>
      <c r="E31" s="44">
        <v>208408.17050000007</v>
      </c>
      <c r="F31" s="44">
        <v>212745.75099999993</v>
      </c>
      <c r="G31" s="44">
        <v>796674.184</v>
      </c>
      <c r="H31" s="44">
        <v>168340.82850000003</v>
      </c>
      <c r="I31" s="4"/>
      <c r="J31" s="45">
        <f t="shared" si="3"/>
        <v>-8.525679099348054</v>
      </c>
      <c r="K31" s="45">
        <f t="shared" si="4"/>
        <v>-19.681682039599053</v>
      </c>
      <c r="L31" s="4"/>
    </row>
    <row r="32" spans="1:12" s="40" customFormat="1" ht="25.5">
      <c r="A32" s="68" t="s">
        <v>80</v>
      </c>
      <c r="B32" s="44">
        <v>65474.61530000001</v>
      </c>
      <c r="C32" s="44">
        <v>19100.547000000002</v>
      </c>
      <c r="D32" s="44">
        <v>16640.24599999999</v>
      </c>
      <c r="E32" s="44">
        <v>-5462.95299999999</v>
      </c>
      <c r="F32" s="44">
        <v>9726.631599999997</v>
      </c>
      <c r="G32" s="44">
        <v>40004.4716</v>
      </c>
      <c r="H32" s="44">
        <v>10569.149</v>
      </c>
      <c r="I32" s="4"/>
      <c r="J32" s="45">
        <f t="shared" si="3"/>
        <v>-44.665726065332066</v>
      </c>
      <c r="K32" s="45">
        <f t="shared" si="4"/>
        <v>-38.900791678267424</v>
      </c>
      <c r="L32" s="4"/>
    </row>
    <row r="33" spans="1:12" s="40" customFormat="1" ht="13.5">
      <c r="A33" s="68" t="s">
        <v>83</v>
      </c>
      <c r="B33" s="44">
        <v>1232354.8058</v>
      </c>
      <c r="C33" s="44">
        <v>296238.66099999996</v>
      </c>
      <c r="D33" s="44">
        <v>317736.01</v>
      </c>
      <c r="E33" s="44">
        <v>86576.79</v>
      </c>
      <c r="F33" s="44">
        <v>115890.57589999994</v>
      </c>
      <c r="G33" s="44">
        <v>816442.0369</v>
      </c>
      <c r="H33" s="44">
        <v>52992.041</v>
      </c>
      <c r="I33" s="4"/>
      <c r="J33" s="45">
        <f t="shared" si="3"/>
        <v>-82.11170654730984</v>
      </c>
      <c r="K33" s="45">
        <f t="shared" si="4"/>
        <v>-33.74943376230067</v>
      </c>
      <c r="L33" s="4"/>
    </row>
    <row r="34" spans="1:12" s="40" customFormat="1" ht="13.5">
      <c r="A34" s="68" t="s">
        <v>84</v>
      </c>
      <c r="B34" s="44">
        <v>496680.5962</v>
      </c>
      <c r="C34" s="44">
        <v>165043.534</v>
      </c>
      <c r="D34" s="44">
        <v>120338.28209999998</v>
      </c>
      <c r="E34" s="44">
        <v>156212.8512000001</v>
      </c>
      <c r="F34" s="44">
        <v>102158.90409999981</v>
      </c>
      <c r="G34" s="44">
        <v>543753.5713999999</v>
      </c>
      <c r="H34" s="44">
        <v>189870.82369999998</v>
      </c>
      <c r="I34" s="4"/>
      <c r="J34" s="45">
        <f t="shared" si="3"/>
        <v>15.042873294266684</v>
      </c>
      <c r="K34" s="45">
        <f t="shared" si="4"/>
        <v>9.47751443485923</v>
      </c>
      <c r="L34" s="4"/>
    </row>
    <row r="35" spans="1:12" s="40" customFormat="1" ht="13.5">
      <c r="A35" s="68" t="s">
        <v>85</v>
      </c>
      <c r="B35" s="44">
        <v>491471.77939999994</v>
      </c>
      <c r="C35" s="44">
        <v>61972.29950000001</v>
      </c>
      <c r="D35" s="44">
        <v>93905.21</v>
      </c>
      <c r="E35" s="44">
        <v>93559.82449999999</v>
      </c>
      <c r="F35" s="44">
        <v>191677.53119999994</v>
      </c>
      <c r="G35" s="44">
        <v>441114.86519999994</v>
      </c>
      <c r="H35" s="44">
        <v>125260.1175</v>
      </c>
      <c r="I35" s="4"/>
      <c r="J35" s="45">
        <f t="shared" si="3"/>
        <v>102.12275244038668</v>
      </c>
      <c r="K35" s="45">
        <f t="shared" si="4"/>
        <v>-10.246145620299274</v>
      </c>
      <c r="L35" s="4"/>
    </row>
    <row r="36" spans="1:12" s="40" customFormat="1" ht="25.5">
      <c r="A36" s="68" t="s">
        <v>86</v>
      </c>
      <c r="B36" s="44">
        <v>1171573.4366000001</v>
      </c>
      <c r="C36" s="44">
        <v>256587.56279999999</v>
      </c>
      <c r="D36" s="44">
        <v>239290.42490000007</v>
      </c>
      <c r="E36" s="44">
        <v>235182.46129999997</v>
      </c>
      <c r="F36" s="44">
        <v>335040.2738999999</v>
      </c>
      <c r="G36" s="44">
        <v>1066100.7229</v>
      </c>
      <c r="H36" s="44">
        <v>254103.2162</v>
      </c>
      <c r="I36" s="4"/>
      <c r="J36" s="45">
        <f t="shared" si="3"/>
        <v>-0.9682256508809957</v>
      </c>
      <c r="K36" s="45">
        <f t="shared" si="4"/>
        <v>-9.002654925848304</v>
      </c>
      <c r="L36" s="4"/>
    </row>
    <row r="37" spans="1:12" s="40" customFormat="1" ht="13.5">
      <c r="A37" s="68" t="s">
        <v>87</v>
      </c>
      <c r="B37" s="44">
        <v>1553070.6604999998</v>
      </c>
      <c r="C37" s="44">
        <v>403116.5342</v>
      </c>
      <c r="D37" s="44">
        <v>353172.52820000006</v>
      </c>
      <c r="E37" s="44">
        <v>449872.7586000002</v>
      </c>
      <c r="F37" s="44">
        <v>485051.98589999974</v>
      </c>
      <c r="G37" s="44">
        <v>1691213.8069</v>
      </c>
      <c r="H37" s="44">
        <v>512397.83099999995</v>
      </c>
      <c r="I37" s="4"/>
      <c r="J37" s="45">
        <f t="shared" si="3"/>
        <v>27.10910804412248</v>
      </c>
      <c r="K37" s="45">
        <f t="shared" si="4"/>
        <v>8.894839746410895</v>
      </c>
      <c r="L37" s="4"/>
    </row>
    <row r="38" spans="1:12" s="40" customFormat="1" ht="13.5">
      <c r="A38" s="68" t="s">
        <v>92</v>
      </c>
      <c r="B38" s="44">
        <v>933950.9666</v>
      </c>
      <c r="C38" s="44">
        <v>126210.85800000001</v>
      </c>
      <c r="D38" s="44">
        <v>167792.3041</v>
      </c>
      <c r="E38" s="44">
        <v>159817.46540000004</v>
      </c>
      <c r="F38" s="44">
        <v>235631.06349999993</v>
      </c>
      <c r="G38" s="44">
        <v>689451.691</v>
      </c>
      <c r="H38" s="44">
        <v>202346.62120000002</v>
      </c>
      <c r="I38" s="4"/>
      <c r="J38" s="45">
        <f t="shared" si="3"/>
        <v>60.32425767995335</v>
      </c>
      <c r="K38" s="45">
        <f t="shared" si="4"/>
        <v>-26.17902698790354</v>
      </c>
      <c r="L38" s="4"/>
    </row>
    <row r="39" spans="1:12" s="40" customFormat="1" ht="13.5">
      <c r="A39" s="68" t="s">
        <v>99</v>
      </c>
      <c r="B39" s="44">
        <v>1782638.4585</v>
      </c>
      <c r="C39" s="44">
        <v>265542.7539</v>
      </c>
      <c r="D39" s="44">
        <v>293065.6063</v>
      </c>
      <c r="E39" s="44">
        <v>285346.64489999996</v>
      </c>
      <c r="F39" s="44">
        <v>519765.3217</v>
      </c>
      <c r="G39" s="44">
        <v>1363720.3268</v>
      </c>
      <c r="H39" s="44">
        <v>285754.618</v>
      </c>
      <c r="I39" s="4"/>
      <c r="J39" s="45">
        <f t="shared" si="3"/>
        <v>7.611529142915913</v>
      </c>
      <c r="K39" s="45">
        <f t="shared" si="4"/>
        <v>-23.49989307716936</v>
      </c>
      <c r="L39" s="4"/>
    </row>
    <row r="40" spans="1:12" s="40" customFormat="1" ht="13.5">
      <c r="A40" s="68" t="s">
        <v>95</v>
      </c>
      <c r="B40" s="44">
        <v>174276.0744000005</v>
      </c>
      <c r="C40" s="44">
        <v>41413.585100000026</v>
      </c>
      <c r="D40" s="44">
        <v>33694.742699999595</v>
      </c>
      <c r="E40" s="44">
        <v>32141.513199999812</v>
      </c>
      <c r="F40" s="44">
        <v>38543.29890000087</v>
      </c>
      <c r="G40" s="44">
        <v>145793.1399000003</v>
      </c>
      <c r="H40" s="44">
        <v>29890.47700000007</v>
      </c>
      <c r="I40" s="4"/>
      <c r="J40" s="45">
        <f t="shared" si="3"/>
        <v>-27.82446405491214</v>
      </c>
      <c r="K40" s="45">
        <f t="shared" si="4"/>
        <v>-16.343571312391305</v>
      </c>
      <c r="L40" s="4"/>
    </row>
    <row r="41" spans="1:12" s="40" customFormat="1" ht="13.5">
      <c r="A41" s="3"/>
      <c r="B41" s="44"/>
      <c r="C41" s="44"/>
      <c r="D41" s="44"/>
      <c r="E41" s="44"/>
      <c r="F41" s="44"/>
      <c r="G41" s="44"/>
      <c r="H41" s="44"/>
      <c r="I41" s="4"/>
      <c r="J41" s="45"/>
      <c r="K41" s="45"/>
      <c r="L41" s="4"/>
    </row>
    <row r="42" spans="1:12" s="41" customFormat="1" ht="13.5">
      <c r="A42" s="67" t="s">
        <v>88</v>
      </c>
      <c r="B42" s="49">
        <v>848024.9921</v>
      </c>
      <c r="C42" s="49">
        <v>191989.7332</v>
      </c>
      <c r="D42" s="49">
        <v>260416.709</v>
      </c>
      <c r="E42" s="49">
        <v>212905.04119999992</v>
      </c>
      <c r="F42" s="49">
        <v>193899.71730000002</v>
      </c>
      <c r="G42" s="49">
        <v>859211.2006999999</v>
      </c>
      <c r="H42" s="49">
        <v>198947.318</v>
      </c>
      <c r="I42" s="5"/>
      <c r="J42" s="46">
        <f>H42/C42*100-100</f>
        <v>3.623935865753893</v>
      </c>
      <c r="K42" s="46">
        <f>G42/B42*100-100</f>
        <v>1.3190894966785152</v>
      </c>
      <c r="L42" s="5"/>
    </row>
    <row r="43" spans="1:12" s="40" customFormat="1" ht="13.5">
      <c r="A43" s="68" t="s">
        <v>93</v>
      </c>
      <c r="B43" s="44">
        <v>145554.8328</v>
      </c>
      <c r="C43" s="44">
        <v>37973.7</v>
      </c>
      <c r="D43" s="44">
        <v>50769.22</v>
      </c>
      <c r="E43" s="44">
        <v>62574.71</v>
      </c>
      <c r="F43" s="44">
        <v>45680.22</v>
      </c>
      <c r="G43" s="44">
        <v>196997.85</v>
      </c>
      <c r="H43" s="44">
        <v>49128.485</v>
      </c>
      <c r="I43" s="4"/>
      <c r="J43" s="45">
        <f>H43/C43*100-100</f>
        <v>29.375027979891343</v>
      </c>
      <c r="K43" s="45">
        <f>G43/B43*100-100</f>
        <v>35.34270639483708</v>
      </c>
      <c r="L43" s="4"/>
    </row>
    <row r="44" spans="1:12" s="40" customFormat="1" ht="13.5">
      <c r="A44" s="68" t="s">
        <v>90</v>
      </c>
      <c r="B44" s="44">
        <v>356641.5174</v>
      </c>
      <c r="C44" s="44">
        <v>76583.78199999999</v>
      </c>
      <c r="D44" s="44">
        <v>97073.03319999999</v>
      </c>
      <c r="E44" s="44">
        <v>67429.30130000002</v>
      </c>
      <c r="F44" s="44">
        <v>83005.35940000002</v>
      </c>
      <c r="G44" s="44">
        <v>324091.4759</v>
      </c>
      <c r="H44" s="44">
        <v>79246.56300000001</v>
      </c>
      <c r="I44" s="4"/>
      <c r="J44" s="45">
        <f>H44/C44*100-100</f>
        <v>3.4769515561402073</v>
      </c>
      <c r="K44" s="45">
        <f>G44/B44*100-100</f>
        <v>-9.126823410044182</v>
      </c>
      <c r="L44" s="4"/>
    </row>
    <row r="45" spans="1:12" s="40" customFormat="1" ht="13.5">
      <c r="A45" s="68" t="s">
        <v>91</v>
      </c>
      <c r="B45" s="44">
        <v>59324.8248</v>
      </c>
      <c r="C45" s="44">
        <v>20067.8</v>
      </c>
      <c r="D45" s="44">
        <v>18253.2</v>
      </c>
      <c r="E45" s="44">
        <v>20122.9</v>
      </c>
      <c r="F45" s="44">
        <v>16219.591699999997</v>
      </c>
      <c r="G45" s="44">
        <v>74663.4917</v>
      </c>
      <c r="H45" s="44">
        <v>19389.131</v>
      </c>
      <c r="I45" s="4"/>
      <c r="J45" s="45">
        <f>H45/C45*100-100</f>
        <v>-3.381880425358034</v>
      </c>
      <c r="K45" s="45">
        <f>G45/B45*100-100</f>
        <v>25.85539350804791</v>
      </c>
      <c r="L45" s="4"/>
    </row>
    <row r="46" spans="1:12" s="40" customFormat="1" ht="13.5">
      <c r="A46" s="68" t="s">
        <v>94</v>
      </c>
      <c r="B46" s="44">
        <f>B42-B43-B44-B45</f>
        <v>286503.81710000004</v>
      </c>
      <c r="C46" s="44">
        <f aca="true" t="shared" si="5" ref="C46:H46">C42-C43-C44-C45</f>
        <v>57364.45120000001</v>
      </c>
      <c r="D46" s="44">
        <f>D42-D43-D44-D45</f>
        <v>94321.25580000001</v>
      </c>
      <c r="E46" s="44">
        <f>E42-E43-E44-E45</f>
        <v>62778.129899999905</v>
      </c>
      <c r="F46" s="44">
        <f>F42-F43-F44-F45</f>
        <v>48994.546200000004</v>
      </c>
      <c r="G46" s="44">
        <f t="shared" si="5"/>
        <v>263458.3830999999</v>
      </c>
      <c r="H46" s="44">
        <f t="shared" si="5"/>
        <v>51183.138999999974</v>
      </c>
      <c r="I46" s="4"/>
      <c r="J46" s="45">
        <f>H46/C46*100-100</f>
        <v>-10.775510042707495</v>
      </c>
      <c r="K46" s="45">
        <f>G46/B46*100-100</f>
        <v>-8.043674333300928</v>
      </c>
      <c r="L46" s="4"/>
    </row>
    <row r="47" spans="1:12" s="40" customFormat="1" ht="13.5">
      <c r="A47" s="68"/>
      <c r="B47" s="12"/>
      <c r="C47" s="61"/>
      <c r="D47" s="61"/>
      <c r="E47" s="61"/>
      <c r="F47" s="61"/>
      <c r="G47" s="12"/>
      <c r="H47" s="61"/>
      <c r="I47" s="4"/>
      <c r="J47" s="72"/>
      <c r="K47" s="72"/>
      <c r="L47" s="4"/>
    </row>
    <row r="48" spans="1:12" s="41" customFormat="1" ht="13.5">
      <c r="A48" s="62" t="s">
        <v>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41" customFormat="1" ht="13.5">
      <c r="A49" s="62" t="s">
        <v>98</v>
      </c>
      <c r="B49" s="49">
        <f>B53+B65+B51</f>
        <v>6362515.690900001</v>
      </c>
      <c r="C49" s="49">
        <f aca="true" t="shared" si="6" ref="C49:H49">C53+C65+C51</f>
        <v>1282806.4976</v>
      </c>
      <c r="D49" s="49">
        <f t="shared" si="6"/>
        <v>1281995.7462000002</v>
      </c>
      <c r="E49" s="49">
        <f t="shared" si="6"/>
        <v>1110104.1551</v>
      </c>
      <c r="F49" s="49">
        <f t="shared" si="6"/>
        <v>2171618.0322</v>
      </c>
      <c r="G49" s="49">
        <f t="shared" si="6"/>
        <v>5846524.4311</v>
      </c>
      <c r="H49" s="49">
        <f t="shared" si="6"/>
        <v>1332831.3561000002</v>
      </c>
      <c r="I49" s="5"/>
      <c r="J49" s="46">
        <f>H49/C49*100-100</f>
        <v>3.8996418083001316</v>
      </c>
      <c r="K49" s="46">
        <f>G49/B49*100-100</f>
        <v>-8.109862275671844</v>
      </c>
      <c r="L49" s="5"/>
    </row>
    <row r="50" spans="1:12" s="41" customFormat="1" ht="13.5">
      <c r="A50" s="6"/>
      <c r="B50" s="49"/>
      <c r="C50" s="49"/>
      <c r="D50" s="49"/>
      <c r="E50" s="49"/>
      <c r="F50" s="49"/>
      <c r="G50" s="49"/>
      <c r="H50" s="49"/>
      <c r="I50" s="5"/>
      <c r="J50" s="46"/>
      <c r="K50" s="46"/>
      <c r="L50" s="5"/>
    </row>
    <row r="51" spans="1:14" s="41" customFormat="1" ht="13.5">
      <c r="A51" s="6" t="s">
        <v>100</v>
      </c>
      <c r="B51" s="49">
        <v>288.1</v>
      </c>
      <c r="C51" s="49">
        <v>95.3</v>
      </c>
      <c r="D51" s="49">
        <v>121.3</v>
      </c>
      <c r="E51" s="49">
        <v>101.5</v>
      </c>
      <c r="F51" s="49">
        <v>124.6</v>
      </c>
      <c r="G51" s="49">
        <v>442.7</v>
      </c>
      <c r="H51" s="49">
        <v>112.6</v>
      </c>
      <c r="I51" s="5"/>
      <c r="J51" s="46">
        <f>H51/C51*100-100</f>
        <v>18.15320041972717</v>
      </c>
      <c r="K51" s="46">
        <f>G51/B51*100-100</f>
        <v>53.66192294342241</v>
      </c>
      <c r="L51" s="49"/>
      <c r="M51" s="47"/>
      <c r="N51" s="47"/>
    </row>
    <row r="52" spans="1:12" s="41" customFormat="1" ht="13.5">
      <c r="A52" s="6"/>
      <c r="B52" s="49"/>
      <c r="C52" s="49"/>
      <c r="D52" s="49"/>
      <c r="E52" s="49"/>
      <c r="F52" s="49"/>
      <c r="G52" s="49"/>
      <c r="H52" s="49"/>
      <c r="I52" s="5"/>
      <c r="J52" s="46"/>
      <c r="K52" s="46"/>
      <c r="L52" s="5"/>
    </row>
    <row r="53" spans="1:12" s="41" customFormat="1" ht="13.5">
      <c r="A53" s="67" t="s">
        <v>81</v>
      </c>
      <c r="B53" s="49">
        <v>6272324.803800001</v>
      </c>
      <c r="C53" s="49">
        <v>1246403.0598</v>
      </c>
      <c r="D53" s="49">
        <v>1255778.1762</v>
      </c>
      <c r="E53" s="49">
        <v>1016242.8851000001</v>
      </c>
      <c r="F53" s="49">
        <v>2114464.8362</v>
      </c>
      <c r="G53" s="49">
        <v>5632888.9573</v>
      </c>
      <c r="H53" s="49">
        <v>1284109.3411</v>
      </c>
      <c r="I53" s="5"/>
      <c r="J53" s="46">
        <f aca="true" t="shared" si="7" ref="J53:J63">H53/C53*100-100</f>
        <v>3.025207696942786</v>
      </c>
      <c r="K53" s="46">
        <f aca="true" t="shared" si="8" ref="K53:K63">G53/B53*100-100</f>
        <v>-10.194558899638096</v>
      </c>
      <c r="L53" s="5"/>
    </row>
    <row r="54" spans="1:12" s="40" customFormat="1" ht="13.5">
      <c r="A54" s="68" t="s">
        <v>79</v>
      </c>
      <c r="B54" s="44">
        <v>820099.9595000001</v>
      </c>
      <c r="C54" s="44">
        <v>78843.2144</v>
      </c>
      <c r="D54" s="44">
        <v>78454.8498</v>
      </c>
      <c r="E54" s="44">
        <v>72208.77780000001</v>
      </c>
      <c r="F54" s="44">
        <v>87360.89430000004</v>
      </c>
      <c r="G54" s="44">
        <v>316867.73630000005</v>
      </c>
      <c r="H54" s="44">
        <v>69321.38829999999</v>
      </c>
      <c r="I54" s="4"/>
      <c r="J54" s="45">
        <f t="shared" si="7"/>
        <v>-12.076912607459604</v>
      </c>
      <c r="K54" s="45">
        <f t="shared" si="8"/>
        <v>-61.36230314007228</v>
      </c>
      <c r="L54" s="4"/>
    </row>
    <row r="55" spans="1:12" s="40" customFormat="1" ht="25.5">
      <c r="A55" s="68" t="s">
        <v>80</v>
      </c>
      <c r="B55" s="44">
        <v>11716.061300000001</v>
      </c>
      <c r="C55" s="44">
        <v>234.9125</v>
      </c>
      <c r="D55" s="44">
        <v>3657.3</v>
      </c>
      <c r="E55" s="44">
        <v>4655.1</v>
      </c>
      <c r="F55" s="44">
        <v>7047.889899999998</v>
      </c>
      <c r="G55" s="44">
        <v>15595.2024</v>
      </c>
      <c r="H55" s="44">
        <v>3617.584</v>
      </c>
      <c r="I55" s="4"/>
      <c r="J55" s="45">
        <f t="shared" si="7"/>
        <v>1439.9708402064598</v>
      </c>
      <c r="K55" s="45">
        <f t="shared" si="8"/>
        <v>33.109600578822494</v>
      </c>
      <c r="L55" s="4"/>
    </row>
    <row r="56" spans="1:12" s="40" customFormat="1" ht="13.5">
      <c r="A56" s="68" t="s">
        <v>83</v>
      </c>
      <c r="B56" s="44">
        <v>417110.817</v>
      </c>
      <c r="C56" s="44">
        <v>494712.8426</v>
      </c>
      <c r="D56" s="44">
        <v>297636.1</v>
      </c>
      <c r="E56" s="44">
        <v>24801.70000000007</v>
      </c>
      <c r="F56" s="44">
        <v>49184.586299999966</v>
      </c>
      <c r="G56" s="44">
        <v>866335.2289</v>
      </c>
      <c r="H56" s="44">
        <v>23240.6</v>
      </c>
      <c r="I56" s="4"/>
      <c r="J56" s="45">
        <f t="shared" si="7"/>
        <v>-95.30220402651014</v>
      </c>
      <c r="K56" s="45">
        <f t="shared" si="8"/>
        <v>107.69905588423038</v>
      </c>
      <c r="L56" s="4"/>
    </row>
    <row r="57" spans="1:12" s="40" customFormat="1" ht="13.5">
      <c r="A57" s="68" t="s">
        <v>84</v>
      </c>
      <c r="B57" s="44">
        <v>24467.37</v>
      </c>
      <c r="C57" s="44">
        <v>12920.714399999999</v>
      </c>
      <c r="D57" s="44">
        <v>8571.4596</v>
      </c>
      <c r="E57" s="44">
        <v>6107.74</v>
      </c>
      <c r="F57" s="44">
        <v>11734.180400000005</v>
      </c>
      <c r="G57" s="44">
        <v>39334.0944</v>
      </c>
      <c r="H57" s="44">
        <v>8067.35</v>
      </c>
      <c r="I57" s="4"/>
      <c r="J57" s="45">
        <f t="shared" si="7"/>
        <v>-37.56266294377654</v>
      </c>
      <c r="K57" s="45">
        <f t="shared" si="8"/>
        <v>60.76143206237535</v>
      </c>
      <c r="L57" s="4"/>
    </row>
    <row r="58" spans="1:12" s="40" customFormat="1" ht="13.5">
      <c r="A58" s="68" t="s">
        <v>85</v>
      </c>
      <c r="B58" s="44">
        <v>377167.84679999994</v>
      </c>
      <c r="C58" s="44">
        <v>12819.451199999996</v>
      </c>
      <c r="D58" s="44">
        <v>146631.1902</v>
      </c>
      <c r="E58" s="44">
        <v>85519.01</v>
      </c>
      <c r="F58" s="44">
        <v>270441.5721999999</v>
      </c>
      <c r="G58" s="44">
        <v>515411.22359999985</v>
      </c>
      <c r="H58" s="44">
        <v>81619.31309999997</v>
      </c>
      <c r="I58" s="4"/>
      <c r="J58" s="45">
        <f t="shared" si="7"/>
        <v>536.6833636372827</v>
      </c>
      <c r="K58" s="45">
        <f t="shared" si="8"/>
        <v>36.65301217293475</v>
      </c>
      <c r="L58" s="4"/>
    </row>
    <row r="59" spans="1:12" s="40" customFormat="1" ht="25.5">
      <c r="A59" s="68" t="s">
        <v>86</v>
      </c>
      <c r="B59" s="44">
        <v>648102.9735</v>
      </c>
      <c r="C59" s="44">
        <v>104709.0429</v>
      </c>
      <c r="D59" s="44">
        <v>127305.69049999997</v>
      </c>
      <c r="E59" s="44">
        <v>177386.09380000003</v>
      </c>
      <c r="F59" s="44">
        <v>390968.56080000004</v>
      </c>
      <c r="G59" s="44">
        <v>800369.388</v>
      </c>
      <c r="H59" s="44">
        <v>277278.148</v>
      </c>
      <c r="I59" s="4"/>
      <c r="J59" s="45">
        <f t="shared" si="7"/>
        <v>164.80821552805918</v>
      </c>
      <c r="K59" s="45">
        <f t="shared" si="8"/>
        <v>23.49417002019048</v>
      </c>
      <c r="L59" s="4"/>
    </row>
    <row r="60" spans="1:12" s="40" customFormat="1" ht="13.5">
      <c r="A60" s="68" t="s">
        <v>87</v>
      </c>
      <c r="B60" s="44">
        <v>1266528.9464999998</v>
      </c>
      <c r="C60" s="44">
        <v>234716.2704</v>
      </c>
      <c r="D60" s="44">
        <v>220212.50370000003</v>
      </c>
      <c r="E60" s="44">
        <v>337570.04229999986</v>
      </c>
      <c r="F60" s="44">
        <v>486417.71550000017</v>
      </c>
      <c r="G60" s="44">
        <v>1278916.5319</v>
      </c>
      <c r="H60" s="44">
        <v>361048.32409999997</v>
      </c>
      <c r="I60" s="4"/>
      <c r="J60" s="45">
        <f t="shared" si="7"/>
        <v>53.82330482872223</v>
      </c>
      <c r="K60" s="45">
        <f t="shared" si="8"/>
        <v>0.9780736108900356</v>
      </c>
      <c r="L60" s="4"/>
    </row>
    <row r="61" spans="1:12" s="40" customFormat="1" ht="13.5">
      <c r="A61" s="68" t="s">
        <v>92</v>
      </c>
      <c r="B61" s="44">
        <v>822156.5778</v>
      </c>
      <c r="C61" s="44">
        <v>66190.60010000001</v>
      </c>
      <c r="D61" s="44">
        <v>128699.97799999997</v>
      </c>
      <c r="E61" s="44">
        <v>75105.24</v>
      </c>
      <c r="F61" s="44">
        <v>175962.4328</v>
      </c>
      <c r="G61" s="44">
        <v>445958.2509</v>
      </c>
      <c r="H61" s="44">
        <v>147807.295</v>
      </c>
      <c r="I61" s="4"/>
      <c r="J61" s="45">
        <f t="shared" si="7"/>
        <v>123.30556722056366</v>
      </c>
      <c r="K61" s="45">
        <f t="shared" si="8"/>
        <v>-45.757503747846314</v>
      </c>
      <c r="L61" s="4"/>
    </row>
    <row r="62" spans="1:12" s="40" customFormat="1" ht="13.5">
      <c r="A62" s="68" t="s">
        <v>99</v>
      </c>
      <c r="B62" s="44">
        <v>1763511.8634</v>
      </c>
      <c r="C62" s="44">
        <v>215754.067</v>
      </c>
      <c r="D62" s="44">
        <v>216238.04509999996</v>
      </c>
      <c r="E62" s="44">
        <v>190915.35090000002</v>
      </c>
      <c r="F62" s="44">
        <v>484794.0760999997</v>
      </c>
      <c r="G62" s="44">
        <v>1107701.5390999997</v>
      </c>
      <c r="H62" s="44">
        <v>239611.01699999996</v>
      </c>
      <c r="I62" s="4"/>
      <c r="J62" s="45">
        <f t="shared" si="7"/>
        <v>11.057474063744976</v>
      </c>
      <c r="K62" s="45">
        <f t="shared" si="8"/>
        <v>-37.187746672461664</v>
      </c>
      <c r="L62" s="4"/>
    </row>
    <row r="63" spans="1:12" s="40" customFormat="1" ht="13.5">
      <c r="A63" s="68" t="s">
        <v>95</v>
      </c>
      <c r="B63" s="44">
        <v>121462.38800000143</v>
      </c>
      <c r="C63" s="44">
        <v>25501.9442999998</v>
      </c>
      <c r="D63" s="44">
        <v>28371.05930000049</v>
      </c>
      <c r="E63" s="44">
        <v>41973.83030000015</v>
      </c>
      <c r="F63" s="44">
        <v>150552.92789999978</v>
      </c>
      <c r="G63" s="44">
        <v>246399.76180000044</v>
      </c>
      <c r="H63" s="44">
        <v>72498.32159999994</v>
      </c>
      <c r="I63" s="4"/>
      <c r="J63" s="45">
        <f t="shared" si="7"/>
        <v>184.2854675986431</v>
      </c>
      <c r="K63" s="45">
        <f t="shared" si="8"/>
        <v>102.86095626573518</v>
      </c>
      <c r="L63" s="4"/>
    </row>
    <row r="64" spans="1:12" s="40" customFormat="1" ht="13.5">
      <c r="A64" s="68"/>
      <c r="B64" s="44"/>
      <c r="C64" s="44"/>
      <c r="D64" s="44"/>
      <c r="E64" s="44"/>
      <c r="F64" s="44"/>
      <c r="G64" s="44"/>
      <c r="H64" s="44"/>
      <c r="I64" s="4"/>
      <c r="J64" s="45"/>
      <c r="K64" s="45"/>
      <c r="L64" s="4"/>
    </row>
    <row r="65" spans="1:12" s="41" customFormat="1" ht="13.5">
      <c r="A65" s="67" t="s">
        <v>88</v>
      </c>
      <c r="B65" s="49">
        <v>89902.7871</v>
      </c>
      <c r="C65" s="49">
        <v>36308.137800000004</v>
      </c>
      <c r="D65" s="49">
        <v>26096.27</v>
      </c>
      <c r="E65" s="49">
        <v>93759.77000000005</v>
      </c>
      <c r="F65" s="49">
        <v>57028.59599999994</v>
      </c>
      <c r="G65" s="49">
        <v>213192.7738</v>
      </c>
      <c r="H65" s="49">
        <v>48609.415</v>
      </c>
      <c r="I65" s="5"/>
      <c r="J65" s="46">
        <f>H65/C65*100-100</f>
        <v>33.88022064849602</v>
      </c>
      <c r="K65" s="46">
        <f>G65/B65*100-100</f>
        <v>137.1370017292823</v>
      </c>
      <c r="L65" s="5"/>
    </row>
    <row r="66" spans="1:12" s="40" customFormat="1" ht="13.5">
      <c r="A66" s="68" t="s">
        <v>93</v>
      </c>
      <c r="B66" s="44">
        <v>21500.1951</v>
      </c>
      <c r="C66" s="44">
        <v>19442.4</v>
      </c>
      <c r="D66" s="44">
        <v>4498.1</v>
      </c>
      <c r="E66" s="44">
        <v>15172.58</v>
      </c>
      <c r="F66" s="44">
        <v>4749.4360000000015</v>
      </c>
      <c r="G66" s="44">
        <v>43862.516</v>
      </c>
      <c r="H66" s="44">
        <v>24007.19</v>
      </c>
      <c r="I66" s="4"/>
      <c r="J66" s="45">
        <f>H66/C66*100-100</f>
        <v>23.478531457021745</v>
      </c>
      <c r="K66" s="45">
        <f>G66/B66*100-100</f>
        <v>104.00985105479344</v>
      </c>
      <c r="L66" s="4"/>
    </row>
    <row r="67" spans="1:12" s="40" customFormat="1" ht="13.5">
      <c r="A67" s="68" t="s">
        <v>90</v>
      </c>
      <c r="B67" s="44">
        <v>28356.5294</v>
      </c>
      <c r="C67" s="44">
        <v>6200.8</v>
      </c>
      <c r="D67" s="44">
        <v>6958.99</v>
      </c>
      <c r="E67" s="44">
        <v>62012.8</v>
      </c>
      <c r="F67" s="44">
        <v>10702.2</v>
      </c>
      <c r="G67" s="44">
        <v>85874.79</v>
      </c>
      <c r="H67" s="44">
        <v>5216.9</v>
      </c>
      <c r="I67" s="4"/>
      <c r="J67" s="45">
        <f>H67/C67*100-100</f>
        <v>-15.867307444200748</v>
      </c>
      <c r="K67" s="45">
        <f>G67/B67*100-100</f>
        <v>202.8395639982656</v>
      </c>
      <c r="L67" s="4"/>
    </row>
    <row r="68" spans="1:12" s="40" customFormat="1" ht="13.5">
      <c r="A68" s="68" t="s">
        <v>91</v>
      </c>
      <c r="B68" s="44">
        <v>6626.88</v>
      </c>
      <c r="C68" s="44">
        <v>2469.7</v>
      </c>
      <c r="D68" s="44">
        <v>2863.9</v>
      </c>
      <c r="E68" s="44">
        <v>4423.72</v>
      </c>
      <c r="F68" s="44">
        <v>8272.1</v>
      </c>
      <c r="G68" s="44">
        <v>18029.42</v>
      </c>
      <c r="H68" s="44">
        <v>4308.4</v>
      </c>
      <c r="I68" s="4"/>
      <c r="J68" s="45">
        <f>H68/C68*100-100</f>
        <v>74.45033809774466</v>
      </c>
      <c r="K68" s="45">
        <f>G68/B68*100-100</f>
        <v>172.06498382345836</v>
      </c>
      <c r="L68" s="4"/>
    </row>
    <row r="69" spans="1:12" s="40" customFormat="1" ht="13.5">
      <c r="A69" s="68" t="s">
        <v>94</v>
      </c>
      <c r="B69" s="44">
        <f>B65-B66-B67-B68</f>
        <v>33419.18260000001</v>
      </c>
      <c r="C69" s="44">
        <f aca="true" t="shared" si="9" ref="C69:H69">C65-C66-C67-C68</f>
        <v>8195.237800000003</v>
      </c>
      <c r="D69" s="44">
        <f t="shared" si="9"/>
        <v>11775.279999999999</v>
      </c>
      <c r="E69" s="44">
        <f t="shared" si="9"/>
        <v>12150.670000000042</v>
      </c>
      <c r="F69" s="44">
        <f t="shared" si="9"/>
        <v>33304.859999999935</v>
      </c>
      <c r="G69" s="44">
        <f t="shared" si="9"/>
        <v>65426.0478</v>
      </c>
      <c r="H69" s="44">
        <f t="shared" si="9"/>
        <v>15076.925000000005</v>
      </c>
      <c r="I69" s="4"/>
      <c r="J69" s="45">
        <f>H69/C69*100-100</f>
        <v>83.9717817584256</v>
      </c>
      <c r="K69" s="45">
        <f>G69/B69*100-100</f>
        <v>95.77393194530131</v>
      </c>
      <c r="L69" s="4"/>
    </row>
    <row r="70" spans="1:12" s="40" customFormat="1" ht="13.5">
      <c r="A70" s="68"/>
      <c r="B70" s="44"/>
      <c r="C70" s="44"/>
      <c r="D70" s="44"/>
      <c r="E70" s="44"/>
      <c r="F70" s="44"/>
      <c r="G70" s="44"/>
      <c r="H70" s="44"/>
      <c r="I70" s="4"/>
      <c r="J70" s="45"/>
      <c r="K70" s="45"/>
      <c r="L70" s="4"/>
    </row>
    <row r="71" spans="1:14" s="41" customFormat="1" ht="25.5">
      <c r="A71" s="62" t="s">
        <v>101</v>
      </c>
      <c r="B71" s="49">
        <v>17569.5</v>
      </c>
      <c r="C71" s="5">
        <v>263.1</v>
      </c>
      <c r="D71" s="5">
        <v>849.7</v>
      </c>
      <c r="E71" s="49">
        <v>4240.4</v>
      </c>
      <c r="F71" s="49">
        <v>2195.3</v>
      </c>
      <c r="G71" s="49">
        <v>7548.5</v>
      </c>
      <c r="H71" s="49">
        <v>563.6</v>
      </c>
      <c r="I71" s="5"/>
      <c r="J71" s="46">
        <f>H71/C71*100-100</f>
        <v>114.21512732801213</v>
      </c>
      <c r="K71" s="46">
        <f>G71/B71*100-100</f>
        <v>-57.036341387062805</v>
      </c>
      <c r="L71" s="5"/>
      <c r="M71" s="47"/>
      <c r="N71" s="47"/>
    </row>
    <row r="72" spans="1:12" s="40" customFormat="1" ht="13.5">
      <c r="A72" s="2"/>
      <c r="B72" s="4"/>
      <c r="C72" s="4"/>
      <c r="D72" s="4"/>
      <c r="E72" s="4"/>
      <c r="F72" s="4"/>
      <c r="G72" s="4"/>
      <c r="H72" s="4"/>
      <c r="I72" s="4"/>
      <c r="J72" s="46"/>
      <c r="K72" s="46"/>
      <c r="L72" s="4"/>
    </row>
    <row r="73" spans="1:12" s="50" customFormat="1" ht="16.5">
      <c r="A73" s="69" t="s">
        <v>103</v>
      </c>
      <c r="B73" s="49">
        <f aca="true" t="shared" si="10" ref="B73:H73">B71+B49+B26+B3</f>
        <v>24008389.9418</v>
      </c>
      <c r="C73" s="49">
        <f t="shared" si="10"/>
        <v>4676533.7078</v>
      </c>
      <c r="D73" s="49">
        <f t="shared" si="10"/>
        <v>4837456.5179</v>
      </c>
      <c r="E73" s="49">
        <f t="shared" si="10"/>
        <v>4669750.6908</v>
      </c>
      <c r="F73" s="49">
        <f t="shared" si="10"/>
        <v>6258333.0474</v>
      </c>
      <c r="G73" s="49">
        <f t="shared" si="10"/>
        <v>20442073.9639</v>
      </c>
      <c r="H73" s="49">
        <f t="shared" si="10"/>
        <v>4697736.1129</v>
      </c>
      <c r="I73" s="5"/>
      <c r="J73" s="46">
        <f>H73/C73*100-100</f>
        <v>0.4533786437727656</v>
      </c>
      <c r="K73" s="46">
        <f>G73/B73*100-100</f>
        <v>-14.854457073320177</v>
      </c>
      <c r="L73" s="5"/>
    </row>
    <row r="74" spans="1:12" s="40" customFormat="1" ht="13.5">
      <c r="A74" s="68"/>
      <c r="B74" s="44"/>
      <c r="C74" s="44"/>
      <c r="D74" s="44"/>
      <c r="E74" s="44"/>
      <c r="F74" s="44"/>
      <c r="G74" s="44"/>
      <c r="H74" s="44"/>
      <c r="I74" s="4"/>
      <c r="J74" s="46"/>
      <c r="K74" s="46"/>
      <c r="L74" s="4"/>
    </row>
    <row r="75" spans="1:12" s="40" customFormat="1" ht="13.5">
      <c r="A75" s="68"/>
      <c r="B75" s="44"/>
      <c r="C75" s="44"/>
      <c r="D75" s="44"/>
      <c r="E75" s="44"/>
      <c r="F75" s="44"/>
      <c r="G75" s="44"/>
      <c r="H75" s="44"/>
      <c r="I75" s="4"/>
      <c r="J75" s="4"/>
      <c r="K75" s="4"/>
      <c r="L75" s="4"/>
    </row>
    <row r="76" spans="1:12" s="40" customFormat="1" ht="13.5">
      <c r="A76" s="68"/>
      <c r="B76" s="12"/>
      <c r="C76" s="61"/>
      <c r="D76" s="61"/>
      <c r="E76" s="61"/>
      <c r="F76" s="61"/>
      <c r="G76" s="12"/>
      <c r="H76" s="61"/>
      <c r="I76" s="4"/>
      <c r="J76" s="72"/>
      <c r="K76" s="72"/>
      <c r="L76" s="4"/>
    </row>
    <row r="77" spans="1:12" s="41" customFormat="1" ht="38.25">
      <c r="A77" s="70" t="s">
        <v>105</v>
      </c>
      <c r="B77" s="49"/>
      <c r="C77" s="49"/>
      <c r="D77" s="49"/>
      <c r="E77" s="49"/>
      <c r="F77" s="49"/>
      <c r="G77" s="49"/>
      <c r="H77" s="49"/>
      <c r="I77" s="5"/>
      <c r="J77" s="5"/>
      <c r="K77" s="5"/>
      <c r="L77" s="5"/>
    </row>
    <row r="78" spans="1:12" s="41" customFormat="1" ht="13.5">
      <c r="A78" s="70" t="s">
        <v>98</v>
      </c>
      <c r="B78" s="49">
        <v>9064608.203000002</v>
      </c>
      <c r="C78" s="49">
        <v>1840414.2578</v>
      </c>
      <c r="D78" s="49">
        <v>1913910.4886999999</v>
      </c>
      <c r="E78" s="49">
        <v>1683108.6760999996</v>
      </c>
      <c r="F78" s="49">
        <v>3450971.828900001</v>
      </c>
      <c r="G78" s="49">
        <v>8888405.2515</v>
      </c>
      <c r="H78" s="49">
        <v>2263616.3795000003</v>
      </c>
      <c r="I78" s="5"/>
      <c r="J78" s="46">
        <f>H78/C78*100-100</f>
        <v>22.994938226890753</v>
      </c>
      <c r="K78" s="46">
        <f>G78/B78*100-100</f>
        <v>-1.9438562324369002</v>
      </c>
      <c r="L78" s="5"/>
    </row>
    <row r="79" spans="1:12" s="41" customFormat="1" ht="13.5">
      <c r="A79" s="6"/>
      <c r="B79" s="49"/>
      <c r="C79" s="49"/>
      <c r="D79" s="49"/>
      <c r="E79" s="49"/>
      <c r="F79" s="49"/>
      <c r="G79" s="49"/>
      <c r="H79" s="49"/>
      <c r="I79" s="5"/>
      <c r="J79" s="46"/>
      <c r="K79" s="46"/>
      <c r="L79" s="5"/>
    </row>
    <row r="80" spans="1:14" s="41" customFormat="1" ht="13.5">
      <c r="A80" s="6" t="s">
        <v>100</v>
      </c>
      <c r="B80" s="49">
        <v>59067.2386</v>
      </c>
      <c r="C80" s="49">
        <v>10475.2</v>
      </c>
      <c r="D80" s="49">
        <v>10697.5</v>
      </c>
      <c r="E80" s="49">
        <v>13299.79</v>
      </c>
      <c r="F80" s="49">
        <v>9854.05</v>
      </c>
      <c r="G80" s="49">
        <v>44326.54</v>
      </c>
      <c r="H80" s="49">
        <v>7505.81</v>
      </c>
      <c r="I80" s="5"/>
      <c r="J80" s="46">
        <f>H80/C80*100-100</f>
        <v>-28.34685733923935</v>
      </c>
      <c r="K80" s="46">
        <f>G80/B80*100-100</f>
        <v>-24.955794361444887</v>
      </c>
      <c r="L80" s="49"/>
      <c r="M80" s="47"/>
      <c r="N80" s="47"/>
    </row>
    <row r="81" spans="1:12" s="41" customFormat="1" ht="13.5">
      <c r="A81" s="6"/>
      <c r="B81" s="49"/>
      <c r="C81" s="49"/>
      <c r="D81" s="49"/>
      <c r="E81" s="49"/>
      <c r="F81" s="49"/>
      <c r="G81" s="49"/>
      <c r="H81" s="49"/>
      <c r="I81" s="5"/>
      <c r="J81" s="46"/>
      <c r="K81" s="46"/>
      <c r="L81" s="5"/>
    </row>
    <row r="82" spans="1:12" s="41" customFormat="1" ht="13.5">
      <c r="A82" s="67" t="s">
        <v>81</v>
      </c>
      <c r="B82" s="49">
        <v>8739641.3658</v>
      </c>
      <c r="C82" s="49">
        <v>1766070.8378</v>
      </c>
      <c r="D82" s="49">
        <v>1810050.0487</v>
      </c>
      <c r="E82" s="49">
        <v>1469235.5320999995</v>
      </c>
      <c r="F82" s="49">
        <v>3358227.975800001</v>
      </c>
      <c r="G82" s="49">
        <v>8403584.3944</v>
      </c>
      <c r="H82" s="49">
        <v>2178080.4159000004</v>
      </c>
      <c r="I82" s="5"/>
      <c r="J82" s="46">
        <f aca="true" t="shared" si="11" ref="J82:J92">H82/C82*100-100</f>
        <v>23.329164905595846</v>
      </c>
      <c r="K82" s="46">
        <f aca="true" t="shared" si="12" ref="K82:K92">G82/B82*100-100</f>
        <v>-3.845203222126031</v>
      </c>
      <c r="L82" s="5"/>
    </row>
    <row r="83" spans="1:12" s="40" customFormat="1" ht="13.5">
      <c r="A83" s="68" t="s">
        <v>79</v>
      </c>
      <c r="B83" s="44">
        <v>1045119.7126999999</v>
      </c>
      <c r="C83" s="44">
        <v>139907.5924</v>
      </c>
      <c r="D83" s="44">
        <v>115731.29899999997</v>
      </c>
      <c r="E83" s="44">
        <v>110117.44060000003</v>
      </c>
      <c r="F83" s="44">
        <v>188829.80450000006</v>
      </c>
      <c r="G83" s="44">
        <v>554586.1365</v>
      </c>
      <c r="H83" s="44">
        <v>113931.6676</v>
      </c>
      <c r="I83" s="4"/>
      <c r="J83" s="45">
        <f t="shared" si="11"/>
        <v>-18.5664868892419</v>
      </c>
      <c r="K83" s="45">
        <f t="shared" si="12"/>
        <v>-46.93563524246785</v>
      </c>
      <c r="L83" s="4"/>
    </row>
    <row r="84" spans="1:12" s="40" customFormat="1" ht="25.5">
      <c r="A84" s="68" t="s">
        <v>80</v>
      </c>
      <c r="B84" s="44">
        <v>34595.2348</v>
      </c>
      <c r="C84" s="44">
        <v>3398.495</v>
      </c>
      <c r="D84" s="44">
        <v>9041.7</v>
      </c>
      <c r="E84" s="44">
        <v>2043.305</v>
      </c>
      <c r="F84" s="44">
        <v>-800.395300000001</v>
      </c>
      <c r="G84" s="44">
        <v>13683.1047</v>
      </c>
      <c r="H84" s="44">
        <v>3102.9651</v>
      </c>
      <c r="I84" s="4"/>
      <c r="J84" s="45">
        <f t="shared" si="11"/>
        <v>-8.695905099168897</v>
      </c>
      <c r="K84" s="45">
        <f t="shared" si="12"/>
        <v>-60.448007423265125</v>
      </c>
      <c r="L84" s="4"/>
    </row>
    <row r="85" spans="1:12" s="40" customFormat="1" ht="13.5">
      <c r="A85" s="68" t="s">
        <v>83</v>
      </c>
      <c r="B85" s="44">
        <v>513485.7158</v>
      </c>
      <c r="C85" s="44">
        <v>476161.81</v>
      </c>
      <c r="D85" s="44">
        <v>359410.19619999995</v>
      </c>
      <c r="E85" s="44">
        <v>32436</v>
      </c>
      <c r="F85" s="44">
        <v>84562.71359999996</v>
      </c>
      <c r="G85" s="44">
        <v>952570.7198</v>
      </c>
      <c r="H85" s="44">
        <v>43248.01</v>
      </c>
      <c r="I85" s="4"/>
      <c r="J85" s="45">
        <f t="shared" si="11"/>
        <v>-90.91737113482495</v>
      </c>
      <c r="K85" s="45">
        <f t="shared" si="12"/>
        <v>85.5106559908711</v>
      </c>
      <c r="L85" s="4"/>
    </row>
    <row r="86" spans="1:12" s="40" customFormat="1" ht="13.5">
      <c r="A86" s="68" t="s">
        <v>84</v>
      </c>
      <c r="B86" s="44">
        <v>32165.5216</v>
      </c>
      <c r="C86" s="44">
        <v>16827.47</v>
      </c>
      <c r="D86" s="44">
        <v>11264.59</v>
      </c>
      <c r="E86" s="44">
        <v>19444.3</v>
      </c>
      <c r="F86" s="44">
        <v>16342.51330000001</v>
      </c>
      <c r="G86" s="44">
        <v>63878.8733</v>
      </c>
      <c r="H86" s="44">
        <v>15970.257500000003</v>
      </c>
      <c r="I86" s="4"/>
      <c r="J86" s="45">
        <f t="shared" si="11"/>
        <v>-5.094125854926489</v>
      </c>
      <c r="K86" s="45">
        <f t="shared" si="12"/>
        <v>98.59424042419383</v>
      </c>
      <c r="L86" s="4"/>
    </row>
    <row r="87" spans="1:12" s="40" customFormat="1" ht="13.5">
      <c r="A87" s="68" t="s">
        <v>85</v>
      </c>
      <c r="B87" s="44">
        <v>604539.0830999999</v>
      </c>
      <c r="C87" s="44">
        <v>43532.503</v>
      </c>
      <c r="D87" s="44">
        <v>142752.32</v>
      </c>
      <c r="E87" s="44">
        <v>109136.53600000005</v>
      </c>
      <c r="F87" s="44">
        <v>347203.94870000007</v>
      </c>
      <c r="G87" s="44">
        <v>642625.3077000001</v>
      </c>
      <c r="H87" s="44">
        <v>152685.1019</v>
      </c>
      <c r="I87" s="4"/>
      <c r="J87" s="45">
        <f t="shared" si="11"/>
        <v>250.73816430909113</v>
      </c>
      <c r="K87" s="45">
        <f t="shared" si="12"/>
        <v>6.300043399129592</v>
      </c>
      <c r="L87" s="4"/>
    </row>
    <row r="88" spans="1:12" s="40" customFormat="1" ht="25.5">
      <c r="A88" s="68" t="s">
        <v>86</v>
      </c>
      <c r="B88" s="44">
        <v>1118248.0693</v>
      </c>
      <c r="C88" s="44">
        <v>217337.54869999998</v>
      </c>
      <c r="D88" s="44">
        <v>205850.1017</v>
      </c>
      <c r="E88" s="44">
        <v>257255.6619</v>
      </c>
      <c r="F88" s="44">
        <v>624716.9952000002</v>
      </c>
      <c r="G88" s="44">
        <v>1305160.3075</v>
      </c>
      <c r="H88" s="44">
        <v>403356.56159999996</v>
      </c>
      <c r="I88" s="4"/>
      <c r="J88" s="45">
        <f t="shared" si="11"/>
        <v>85.58991026293836</v>
      </c>
      <c r="K88" s="45">
        <f t="shared" si="12"/>
        <v>16.714738288526902</v>
      </c>
      <c r="L88" s="4"/>
    </row>
    <row r="89" spans="1:12" s="40" customFormat="1" ht="13.5">
      <c r="A89" s="68" t="s">
        <v>87</v>
      </c>
      <c r="B89" s="44">
        <v>1757239.3279</v>
      </c>
      <c r="C89" s="44">
        <v>398039.0193</v>
      </c>
      <c r="D89" s="44">
        <v>397711.38409999997</v>
      </c>
      <c r="E89" s="44">
        <v>476849.3764000002</v>
      </c>
      <c r="F89" s="44">
        <v>786591.7095000001</v>
      </c>
      <c r="G89" s="44">
        <v>2059191.4893000002</v>
      </c>
      <c r="H89" s="44">
        <v>692330.8207</v>
      </c>
      <c r="I89" s="4"/>
      <c r="J89" s="45">
        <f t="shared" si="11"/>
        <v>73.93541515541565</v>
      </c>
      <c r="K89" s="45">
        <f t="shared" si="12"/>
        <v>17.183325948028383</v>
      </c>
      <c r="L89" s="4"/>
    </row>
    <row r="90" spans="1:12" s="40" customFormat="1" ht="13.5">
      <c r="A90" s="68" t="s">
        <v>92</v>
      </c>
      <c r="B90" s="44">
        <v>1093060.2178</v>
      </c>
      <c r="C90" s="44">
        <v>125338.3569</v>
      </c>
      <c r="D90" s="44">
        <v>200264.25579999998</v>
      </c>
      <c r="E90" s="44">
        <v>141339.28500000003</v>
      </c>
      <c r="F90" s="44">
        <v>337744.1822999999</v>
      </c>
      <c r="G90" s="44">
        <v>804686.08</v>
      </c>
      <c r="H90" s="44">
        <v>228910.9576</v>
      </c>
      <c r="I90" s="4"/>
      <c r="J90" s="45">
        <f t="shared" si="11"/>
        <v>82.63440120140908</v>
      </c>
      <c r="K90" s="45">
        <f t="shared" si="12"/>
        <v>-26.382273648235966</v>
      </c>
      <c r="L90" s="4"/>
    </row>
    <row r="91" spans="1:12" s="40" customFormat="1" ht="13.5">
      <c r="A91" s="68" t="s">
        <v>99</v>
      </c>
      <c r="B91" s="44">
        <v>2365613.122</v>
      </c>
      <c r="C91" s="44">
        <v>305717.54339999997</v>
      </c>
      <c r="D91" s="44">
        <v>315214.441</v>
      </c>
      <c r="E91" s="44">
        <v>265996.79430000007</v>
      </c>
      <c r="F91" s="44">
        <v>737208.2059999998</v>
      </c>
      <c r="G91" s="44">
        <v>1624136.9847</v>
      </c>
      <c r="H91" s="44">
        <v>419506.11</v>
      </c>
      <c r="I91" s="4"/>
      <c r="J91" s="45">
        <f t="shared" si="11"/>
        <v>37.220162550867855</v>
      </c>
      <c r="K91" s="45">
        <f t="shared" si="12"/>
        <v>-31.34393068775006</v>
      </c>
      <c r="L91" s="4"/>
    </row>
    <row r="92" spans="1:12" s="40" customFormat="1" ht="13.5">
      <c r="A92" s="68" t="s">
        <v>95</v>
      </c>
      <c r="B92" s="44">
        <v>175575.36080000224</v>
      </c>
      <c r="C92" s="44">
        <v>39810.499100000074</v>
      </c>
      <c r="D92" s="44">
        <v>52809.76090000017</v>
      </c>
      <c r="E92" s="44">
        <v>54616.832899999106</v>
      </c>
      <c r="F92" s="44">
        <v>235828.29800000065</v>
      </c>
      <c r="G92" s="44">
        <v>383065.3909</v>
      </c>
      <c r="H92" s="44">
        <v>105037.96390000026</v>
      </c>
      <c r="I92" s="4"/>
      <c r="J92" s="45">
        <f t="shared" si="11"/>
        <v>163.84488080934426</v>
      </c>
      <c r="K92" s="45">
        <f t="shared" si="12"/>
        <v>118.1771913522362</v>
      </c>
      <c r="L92" s="4"/>
    </row>
    <row r="93" spans="1:12" s="40" customFormat="1" ht="13.5">
      <c r="A93" s="68"/>
      <c r="B93" s="44"/>
      <c r="C93" s="44"/>
      <c r="D93" s="44"/>
      <c r="E93" s="44"/>
      <c r="F93" s="44"/>
      <c r="G93" s="44"/>
      <c r="H93" s="44"/>
      <c r="I93" s="4"/>
      <c r="J93" s="45"/>
      <c r="K93" s="45"/>
      <c r="L93" s="4"/>
    </row>
    <row r="94" spans="1:12" s="41" customFormat="1" ht="13.5">
      <c r="A94" s="67" t="s">
        <v>88</v>
      </c>
      <c r="B94" s="49">
        <v>265899.5986</v>
      </c>
      <c r="C94" s="49">
        <v>63868.22</v>
      </c>
      <c r="D94" s="49">
        <v>93162.94</v>
      </c>
      <c r="E94" s="49">
        <v>200573.35399999996</v>
      </c>
      <c r="F94" s="49">
        <v>82889.80310000002</v>
      </c>
      <c r="G94" s="49">
        <v>440494.3171</v>
      </c>
      <c r="H94" s="49">
        <v>78030.15359999999</v>
      </c>
      <c r="I94" s="5"/>
      <c r="J94" s="46">
        <f>H94/C94*100-100</f>
        <v>22.173678239349698</v>
      </c>
      <c r="K94" s="46">
        <f>G94/B94*100-100</f>
        <v>65.6618962267211</v>
      </c>
      <c r="L94" s="5"/>
    </row>
    <row r="95" spans="1:12" s="40" customFormat="1" ht="13.5">
      <c r="A95" s="68" t="s">
        <v>93</v>
      </c>
      <c r="B95" s="44">
        <v>123134.6415</v>
      </c>
      <c r="C95" s="44">
        <v>33198.45</v>
      </c>
      <c r="D95" s="44">
        <v>38295.62</v>
      </c>
      <c r="E95" s="44">
        <v>55021.94</v>
      </c>
      <c r="F95" s="44">
        <v>47305.22780000001</v>
      </c>
      <c r="G95" s="44">
        <v>173821.2378</v>
      </c>
      <c r="H95" s="44">
        <v>46938.2287</v>
      </c>
      <c r="I95" s="4"/>
      <c r="J95" s="45">
        <f>H95/C95*100-100</f>
        <v>41.38680781783489</v>
      </c>
      <c r="K95" s="45">
        <f>G95/B95*100-100</f>
        <v>41.16355534279117</v>
      </c>
      <c r="L95" s="4"/>
    </row>
    <row r="96" spans="1:12" s="40" customFormat="1" ht="13.5">
      <c r="A96" s="68" t="s">
        <v>90</v>
      </c>
      <c r="B96" s="44">
        <v>39650.8156</v>
      </c>
      <c r="C96" s="44">
        <v>7162.9</v>
      </c>
      <c r="D96" s="44">
        <v>6414.43</v>
      </c>
      <c r="E96" s="44">
        <v>109107.18</v>
      </c>
      <c r="F96" s="44">
        <v>10963.640100000006</v>
      </c>
      <c r="G96" s="44">
        <v>133648.1501</v>
      </c>
      <c r="H96" s="44">
        <v>3825.6261999999997</v>
      </c>
      <c r="I96" s="4"/>
      <c r="J96" s="45">
        <f>H96/C96*100-100</f>
        <v>-46.59109857739184</v>
      </c>
      <c r="K96" s="45">
        <f>G96/B96*100-100</f>
        <v>237.0628020574689</v>
      </c>
      <c r="L96" s="4"/>
    </row>
    <row r="97" spans="1:12" s="40" customFormat="1" ht="13.5">
      <c r="A97" s="68" t="s">
        <v>91</v>
      </c>
      <c r="B97" s="44">
        <v>24041.008299999998</v>
      </c>
      <c r="C97" s="44">
        <v>9452.6</v>
      </c>
      <c r="D97" s="44">
        <v>13600</v>
      </c>
      <c r="E97" s="44">
        <v>9553.1</v>
      </c>
      <c r="F97" s="44">
        <v>10691.895500000004</v>
      </c>
      <c r="G97" s="44">
        <v>43297.5955</v>
      </c>
      <c r="H97" s="44">
        <v>11946.6193</v>
      </c>
      <c r="I97" s="4"/>
      <c r="J97" s="45">
        <f>H97/C97*100-100</f>
        <v>26.384479402492445</v>
      </c>
      <c r="K97" s="45">
        <f>G97/B97*100-100</f>
        <v>80.09891664984787</v>
      </c>
      <c r="L97" s="4"/>
    </row>
    <row r="98" spans="1:12" s="40" customFormat="1" ht="13.5">
      <c r="A98" s="68" t="s">
        <v>94</v>
      </c>
      <c r="B98" s="44">
        <f>B94-B95-B96-B97</f>
        <v>79073.13320000003</v>
      </c>
      <c r="C98" s="44">
        <f aca="true" t="shared" si="13" ref="C98:H98">C94-C95-C96-C97</f>
        <v>14054.270000000002</v>
      </c>
      <c r="D98" s="44">
        <f t="shared" si="13"/>
        <v>34852.89</v>
      </c>
      <c r="E98" s="44">
        <f t="shared" si="13"/>
        <v>26891.13399999997</v>
      </c>
      <c r="F98" s="44">
        <f t="shared" si="13"/>
        <v>13929.039700000003</v>
      </c>
      <c r="G98" s="44">
        <f t="shared" si="13"/>
        <v>89727.33369999999</v>
      </c>
      <c r="H98" s="44">
        <f t="shared" si="13"/>
        <v>15319.679399999992</v>
      </c>
      <c r="I98" s="4"/>
      <c r="J98" s="45">
        <f>H98/C98*100-100</f>
        <v>9.00373623105284</v>
      </c>
      <c r="K98" s="45">
        <f>G98/B98*100-100</f>
        <v>13.473856503260407</v>
      </c>
      <c r="L98" s="4"/>
    </row>
    <row r="99" spans="1:12" s="40" customFormat="1" ht="13.5">
      <c r="A99" s="2"/>
      <c r="B99" s="4"/>
      <c r="C99" s="4"/>
      <c r="D99" s="4"/>
      <c r="E99" s="4"/>
      <c r="F99" s="4"/>
      <c r="G99" s="4"/>
      <c r="H99" s="4"/>
      <c r="I99" s="4"/>
      <c r="J99" s="45"/>
      <c r="K99" s="45"/>
      <c r="L99" s="4"/>
    </row>
    <row r="100" spans="1:12" s="40" customFormat="1" ht="13.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s="40" customFormat="1" ht="13.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40" customFormat="1" ht="13.5">
      <c r="A102" s="68"/>
      <c r="B102" s="12"/>
      <c r="C102" s="61"/>
      <c r="D102" s="61"/>
      <c r="E102" s="61"/>
      <c r="F102" s="61"/>
      <c r="G102" s="12"/>
      <c r="H102" s="61"/>
      <c r="I102" s="4"/>
      <c r="J102" s="72"/>
      <c r="K102" s="72"/>
      <c r="L102" s="4"/>
    </row>
    <row r="103" spans="1:12" s="40" customFormat="1" ht="13.5">
      <c r="A103" s="70" t="s">
        <v>106</v>
      </c>
      <c r="B103" s="49"/>
      <c r="C103" s="49"/>
      <c r="D103" s="49"/>
      <c r="E103" s="49"/>
      <c r="F103" s="49"/>
      <c r="G103" s="49"/>
      <c r="H103" s="49"/>
      <c r="I103" s="4"/>
      <c r="J103" s="4"/>
      <c r="K103" s="4"/>
      <c r="L103" s="4"/>
    </row>
    <row r="104" spans="1:12" s="40" customFormat="1" ht="13.5">
      <c r="A104" s="70" t="s">
        <v>98</v>
      </c>
      <c r="B104" s="49">
        <f>B108+B120+B106</f>
        <v>1037829.6166000001</v>
      </c>
      <c r="C104" s="49">
        <f aca="true" t="shared" si="14" ref="C104:H104">C108+C120+C106</f>
        <v>311419.95</v>
      </c>
      <c r="D104" s="49">
        <f t="shared" si="14"/>
        <v>242368.60300000003</v>
      </c>
      <c r="E104" s="49">
        <f t="shared" si="14"/>
        <v>261864.47600000002</v>
      </c>
      <c r="F104" s="49">
        <f t="shared" si="14"/>
        <v>288636.8465999999</v>
      </c>
      <c r="G104" s="49">
        <f t="shared" si="14"/>
        <v>1104289.8756</v>
      </c>
      <c r="H104" s="49">
        <f t="shared" si="14"/>
        <v>314900.5091</v>
      </c>
      <c r="I104" s="4"/>
      <c r="J104" s="49">
        <f>H104/C104*100-100</f>
        <v>1.11764166040102</v>
      </c>
      <c r="K104" s="49">
        <f>G104/B104*100-100</f>
        <v>6.403773599921749</v>
      </c>
      <c r="L104" s="4"/>
    </row>
    <row r="105" spans="1:12" s="40" customFormat="1" ht="13.5">
      <c r="A105" s="6"/>
      <c r="B105" s="49"/>
      <c r="C105" s="49"/>
      <c r="D105" s="49"/>
      <c r="E105" s="49"/>
      <c r="F105" s="49"/>
      <c r="G105" s="49"/>
      <c r="H105" s="49"/>
      <c r="I105" s="4"/>
      <c r="J105" s="49"/>
      <c r="K105" s="49"/>
      <c r="L105" s="4"/>
    </row>
    <row r="106" spans="1:12" s="40" customFormat="1" ht="13.5">
      <c r="A106" s="6" t="s">
        <v>100</v>
      </c>
      <c r="B106" s="49">
        <f>'[1]Розділ 2'!$C$19</f>
        <v>58769.8486</v>
      </c>
      <c r="C106" s="49">
        <v>10379.9</v>
      </c>
      <c r="D106" s="49">
        <v>10576.2</v>
      </c>
      <c r="E106" s="49">
        <v>13198.29</v>
      </c>
      <c r="F106" s="49">
        <v>9729.31</v>
      </c>
      <c r="G106" s="49">
        <f>'[3]Розділ 2'!$C$19</f>
        <v>43883.7</v>
      </c>
      <c r="H106" s="49">
        <f>'[4]Розділ 2'!$C$19</f>
        <v>7393.2</v>
      </c>
      <c r="I106" s="4"/>
      <c r="J106" s="49">
        <f>H106/C106*100-100</f>
        <v>-28.773880287864046</v>
      </c>
      <c r="K106" s="49">
        <f>G106/B106*100-100</f>
        <v>-25.329567719866475</v>
      </c>
      <c r="L106" s="44"/>
    </row>
    <row r="107" spans="1:12" s="40" customFormat="1" ht="13.5">
      <c r="A107" s="6"/>
      <c r="B107" s="49"/>
      <c r="C107" s="49"/>
      <c r="D107" s="49">
        <v>0</v>
      </c>
      <c r="E107" s="49">
        <v>0</v>
      </c>
      <c r="F107" s="49">
        <v>0</v>
      </c>
      <c r="G107" s="49"/>
      <c r="H107" s="49"/>
      <c r="I107" s="4"/>
      <c r="J107" s="49"/>
      <c r="K107" s="49"/>
      <c r="L107" s="44"/>
    </row>
    <row r="108" spans="1:12" s="40" customFormat="1" ht="13.5">
      <c r="A108" s="67" t="s">
        <v>81</v>
      </c>
      <c r="B108" s="49">
        <f>'[1]Розділ 3'!$C$30-'[1]Розділ 3'!$C$32</f>
        <v>834359.0694</v>
      </c>
      <c r="C108" s="49">
        <f>'[2]Розділ 3'!$C$30-'[2]Розділ 3'!$C$32</f>
        <v>265581.94</v>
      </c>
      <c r="D108" s="49">
        <v>169744.00300000003</v>
      </c>
      <c r="E108" s="49">
        <v>195433.78600000002</v>
      </c>
      <c r="F108" s="49">
        <v>237394.11729999987</v>
      </c>
      <c r="G108" s="49">
        <f>'[3]Розділ 3'!$C$30-'[3]Розділ 3'!$C$32</f>
        <v>868153.8463</v>
      </c>
      <c r="H108" s="49">
        <f>'[4]Розділ 3'!$C$30-'[4]Розділ 3'!$C$32</f>
        <v>261515.45700000002</v>
      </c>
      <c r="I108" s="4"/>
      <c r="J108" s="49">
        <f aca="true" t="shared" si="15" ref="J108:J118">H108/C108*100-100</f>
        <v>-1.5311594606169194</v>
      </c>
      <c r="K108" s="49">
        <f aca="true" t="shared" si="16" ref="K108:K118">G108/B108*100-100</f>
        <v>4.050387673535113</v>
      </c>
      <c r="L108" s="44"/>
    </row>
    <row r="109" spans="1:12" s="40" customFormat="1" ht="13.5">
      <c r="A109" s="68" t="s">
        <v>79</v>
      </c>
      <c r="B109" s="44">
        <f>'[1]Розділ 3'!$H$30-'[1]Розділ 3'!$H$32</f>
        <v>135437.199</v>
      </c>
      <c r="C109" s="44">
        <f>'[2]Розділ 3'!$H$30-'[2]Розділ 3'!$H$32</f>
        <v>22730.1</v>
      </c>
      <c r="D109" s="44">
        <v>18126.603000000003</v>
      </c>
      <c r="E109" s="44">
        <v>13678.101999999999</v>
      </c>
      <c r="F109" s="44">
        <v>60305.947700000004</v>
      </c>
      <c r="G109" s="44">
        <f>'[3]Розділ 3'!$H$30-'[3]Розділ 3'!$H$32</f>
        <v>114840.7527</v>
      </c>
      <c r="H109" s="44">
        <f>'[4]Розділ 3'!$H$30-'[4]Розділ 3'!$H$32</f>
        <v>30235.171899999998</v>
      </c>
      <c r="I109" s="4"/>
      <c r="J109" s="44">
        <f t="shared" si="15"/>
        <v>33.01820889481348</v>
      </c>
      <c r="K109" s="44">
        <f t="shared" si="16"/>
        <v>-15.207377627471459</v>
      </c>
      <c r="L109" s="44"/>
    </row>
    <row r="110" spans="1:12" s="40" customFormat="1" ht="25.5">
      <c r="A110" s="68" t="s">
        <v>80</v>
      </c>
      <c r="B110" s="44">
        <f>'[1]Розділ 3'!$N$30-'[1]Розділ 3'!$N$32</f>
        <v>20238.6347</v>
      </c>
      <c r="C110" s="44">
        <f>'[2]Розділ 3'!$N$30-'[2]Розділ 3'!$N$32</f>
        <v>1502.2</v>
      </c>
      <c r="D110" s="44">
        <v>3399.6</v>
      </c>
      <c r="E110" s="44">
        <v>-863.28</v>
      </c>
      <c r="F110" s="44">
        <v>-2630.3414000000002</v>
      </c>
      <c r="G110" s="44">
        <f>'[3]Розділ 3'!$N$30-'[3]Розділ 3'!$N$32</f>
        <v>1408.1786</v>
      </c>
      <c r="H110" s="44">
        <f>'[4]Розділ 3'!$N$30-'[4]Розділ 3'!$N$32</f>
        <v>705.7211</v>
      </c>
      <c r="I110" s="4"/>
      <c r="J110" s="44">
        <f t="shared" si="15"/>
        <v>-53.0208294501398</v>
      </c>
      <c r="K110" s="44">
        <f t="shared" si="16"/>
        <v>-93.04212650273291</v>
      </c>
      <c r="L110" s="44"/>
    </row>
    <row r="111" spans="1:12" s="40" customFormat="1" ht="13.5">
      <c r="A111" s="68" t="s">
        <v>83</v>
      </c>
      <c r="B111" s="44">
        <f>'[1]Розділ 3'!$R$30</f>
        <v>47.6</v>
      </c>
      <c r="C111" s="44">
        <f>'[2]Розділ 3'!$R$30</f>
        <v>3.8</v>
      </c>
      <c r="D111" s="44">
        <v>0.3</v>
      </c>
      <c r="E111" s="44">
        <v>21.9</v>
      </c>
      <c r="F111" s="44">
        <v>-2.8</v>
      </c>
      <c r="G111" s="44">
        <f>'[3]Розділ 3'!$R$30</f>
        <v>23.2</v>
      </c>
      <c r="H111" s="44">
        <f>'[4]Розділ 3'!$R$30</f>
        <v>0</v>
      </c>
      <c r="I111" s="4"/>
      <c r="J111" s="44">
        <f t="shared" si="15"/>
        <v>-100</v>
      </c>
      <c r="K111" s="44">
        <f t="shared" si="16"/>
        <v>-51.260504201680675</v>
      </c>
      <c r="L111" s="44"/>
    </row>
    <row r="112" spans="1:12" s="40" customFormat="1" ht="13.5">
      <c r="A112" s="68" t="s">
        <v>84</v>
      </c>
      <c r="B112" s="44">
        <f>'[1]Розділ 3'!$W$30+'[1]Розділ 3'!$E$30+'[1]Розділ 3'!$F$30-'[1]Розділ 3'!$E$32</f>
        <v>3539.8878999999997</v>
      </c>
      <c r="C112" s="44">
        <f>'[2]Розділ 3'!$W$30+'[2]Розділ 3'!$E$30+'[2]Розділ 3'!$F$30-'[2]Розділ 3'!$E$32</f>
        <v>1653.1499999999999</v>
      </c>
      <c r="D112" s="44">
        <v>1933.35</v>
      </c>
      <c r="E112" s="44">
        <v>2035.1</v>
      </c>
      <c r="F112" s="44">
        <v>2445.745</v>
      </c>
      <c r="G112" s="44">
        <f>'[3]Розділ 3'!$W$30-'[3]Розділ 3'!$W$32+'[3]Розділ 3'!$E$30+'[3]Розділ 3'!$F$30-'[3]Розділ 3'!$E$32</f>
        <v>8067.344999999999</v>
      </c>
      <c r="H112" s="44">
        <f>'[4]Розділ 3'!$W$30+'[4]Розділ 3'!$E$30+'[4]Розділ 3'!$F$30-'[4]Розділ 3'!$E$32</f>
        <v>6380.157499999999</v>
      </c>
      <c r="I112" s="4"/>
      <c r="J112" s="44">
        <f t="shared" si="15"/>
        <v>285.93941868553975</v>
      </c>
      <c r="K112" s="44">
        <f t="shared" si="16"/>
        <v>127.89831847500031</v>
      </c>
      <c r="L112" s="44"/>
    </row>
    <row r="113" spans="1:12" s="40" customFormat="1" ht="13.5">
      <c r="A113" s="68" t="s">
        <v>85</v>
      </c>
      <c r="B113" s="44">
        <f>'[1]Розділ 3'!$O$30+'[1]Розділ 3'!$P$30+'[1]Розділ 3'!$Q$30-'[1]Розділ 3'!$P$32-'[1]Розділ 3'!$Q$32</f>
        <v>115788.1797</v>
      </c>
      <c r="C113" s="44">
        <f>'[2]Розділ 3'!$O$30+'[2]Розділ 3'!$P$30+'[2]Розділ 3'!$Q$30-'[2]Розділ 3'!$Q$32</f>
        <v>7549.652000000001</v>
      </c>
      <c r="D113" s="44">
        <v>27447.532999999996</v>
      </c>
      <c r="E113" s="44">
        <v>22347.776000000005</v>
      </c>
      <c r="F113" s="44">
        <v>83431.84429999997</v>
      </c>
      <c r="G113" s="44">
        <f>'[3]Розділ 3'!$O$30+'[3]Розділ 3'!$P$30+'[3]Розділ 3'!$Q$30-'[3]Розділ 3'!$P$32-'[3]Розділ 3'!$Q$32</f>
        <v>140776.80529999998</v>
      </c>
      <c r="H113" s="44">
        <f>'[4]Розділ 3'!$O$30+'[4]Розділ 3'!$P$30+'[4]Розділ 3'!$Q$30-'[4]Розділ 3'!$P$31-'[4]Розділ 3'!$Q$32</f>
        <v>20911.3049</v>
      </c>
      <c r="I113" s="4"/>
      <c r="J113" s="44">
        <f t="shared" si="15"/>
        <v>176.98369275828867</v>
      </c>
      <c r="K113" s="44">
        <f t="shared" si="16"/>
        <v>21.581326923649698</v>
      </c>
      <c r="L113" s="44"/>
    </row>
    <row r="114" spans="1:12" s="40" customFormat="1" ht="25.5">
      <c r="A114" s="68" t="s">
        <v>86</v>
      </c>
      <c r="B114" s="44">
        <f>'[1]Розділ 3'!$L$30-'[1]Розділ 3'!$L$32</f>
        <v>113413.3775</v>
      </c>
      <c r="C114" s="44">
        <f>'[2]Розділ 3'!$L$30-'[2]Розділ 3'!$L$32</f>
        <v>33741.704</v>
      </c>
      <c r="D114" s="44">
        <v>29104.56</v>
      </c>
      <c r="E114" s="44">
        <v>28024.244</v>
      </c>
      <c r="F114" s="44">
        <v>20843.723199999993</v>
      </c>
      <c r="G114" s="44">
        <f>'[3]Розділ 3'!$L$30-'[3]Розділ 3'!$L$32</f>
        <v>111714.2312</v>
      </c>
      <c r="H114" s="44">
        <f>'[4]Розділ 3'!$L$30-'[4]Розділ 3'!$L$32</f>
        <v>32744.6976</v>
      </c>
      <c r="I114" s="4"/>
      <c r="J114" s="44">
        <f t="shared" si="15"/>
        <v>-2.954819353521671</v>
      </c>
      <c r="K114" s="44">
        <f t="shared" si="16"/>
        <v>-1.4981886065424703</v>
      </c>
      <c r="L114" s="44"/>
    </row>
    <row r="115" spans="1:12" s="40" customFormat="1" ht="13.5">
      <c r="A115" s="68" t="s">
        <v>87</v>
      </c>
      <c r="B115" s="44">
        <f>'[1]Розділ 3'!$M$30-'[1]Розділ 3'!$M$32</f>
        <v>327418.8896</v>
      </c>
      <c r="C115" s="44">
        <f>'[2]Розділ 3'!$M$30-'[2]Розділ 3'!$M$32</f>
        <v>156090.64500000002</v>
      </c>
      <c r="D115" s="44">
        <v>61241.61399999997</v>
      </c>
      <c r="E115" s="44">
        <v>112218.53800000003</v>
      </c>
      <c r="F115" s="44">
        <v>52670.74430000002</v>
      </c>
      <c r="G115" s="44">
        <f>'[3]Розділ 3'!$M$30-'[3]Розділ 3'!$M$32</f>
        <v>382221.54130000004</v>
      </c>
      <c r="H115" s="44">
        <f>'[4]Розділ 3'!$M$30-'[4]Розділ 3'!$M$32</f>
        <v>107033.93620000001</v>
      </c>
      <c r="I115" s="4"/>
      <c r="J115" s="44">
        <f t="shared" si="15"/>
        <v>-31.42834652262472</v>
      </c>
      <c r="K115" s="44">
        <f t="shared" si="16"/>
        <v>16.73777947477349</v>
      </c>
      <c r="L115" s="44"/>
    </row>
    <row r="116" spans="1:12" s="40" customFormat="1" ht="13.5">
      <c r="A116" s="68" t="s">
        <v>92</v>
      </c>
      <c r="B116" s="44">
        <f>'[1]Розділ 3'!$K$30-'[1]Розділ 3'!$K$32</f>
        <v>29740.1817</v>
      </c>
      <c r="C116" s="44">
        <f>'[2]Розділ 3'!$K$30-'[2]Розділ 3'!$K$32</f>
        <v>12567.019</v>
      </c>
      <c r="D116" s="44">
        <v>6813.072</v>
      </c>
      <c r="E116" s="44">
        <v>5313.160999999996</v>
      </c>
      <c r="F116" s="44">
        <v>7713.059100000002</v>
      </c>
      <c r="G116" s="44">
        <f>'[3]Розділ 3'!$K$30-'[3]Розділ 3'!$K$32</f>
        <v>32406.3111</v>
      </c>
      <c r="H116" s="44">
        <f>'[4]Розділ 3'!$K$30</f>
        <v>9118.7176</v>
      </c>
      <c r="I116" s="4"/>
      <c r="J116" s="44">
        <f t="shared" si="15"/>
        <v>-27.439294871759174</v>
      </c>
      <c r="K116" s="44">
        <f t="shared" si="16"/>
        <v>8.964738100440044</v>
      </c>
      <c r="L116" s="44"/>
    </row>
    <row r="117" spans="1:12" s="40" customFormat="1" ht="13.5">
      <c r="A117" s="68" t="s">
        <v>99</v>
      </c>
      <c r="B117" s="44">
        <f>'[1]Розділ 3'!$T$30-'[1]Розділ 3'!$T$32</f>
        <v>55729.5512</v>
      </c>
      <c r="C117" s="44">
        <f>'[2]Розділ 3'!$T$30-'[2]Розділ 3'!$T$32</f>
        <v>23061.144</v>
      </c>
      <c r="D117" s="44">
        <v>7915.9</v>
      </c>
      <c r="E117" s="44">
        <v>5993.1</v>
      </c>
      <c r="F117" s="44">
        <v>3838.2</v>
      </c>
      <c r="G117" s="44">
        <f>'[3]Розділ 3'!$T$30-'[3]Розділ 3'!$T$32</f>
        <v>40808.344</v>
      </c>
      <c r="H117" s="44">
        <f>'[4]Розділ 3'!$T$30-'[4]Розділ 3'!$T$32</f>
        <v>43522.799999999996</v>
      </c>
      <c r="I117" s="4"/>
      <c r="J117" s="44">
        <f t="shared" si="15"/>
        <v>88.72784455099017</v>
      </c>
      <c r="K117" s="44">
        <f t="shared" si="16"/>
        <v>-26.774317895457955</v>
      </c>
      <c r="L117" s="44"/>
    </row>
    <row r="118" spans="1:12" s="40" customFormat="1" ht="13.5">
      <c r="A118" s="68" t="s">
        <v>95</v>
      </c>
      <c r="B118" s="44">
        <f>B108-B109-B110-B111-B112-B113-B114-B115-B116-B117</f>
        <v>33005.56810000003</v>
      </c>
      <c r="C118" s="44">
        <f aca="true" t="shared" si="17" ref="C118:H118">C108-C109-C110-C111-C112-C113-C114-C115-C116-C117</f>
        <v>6682.5259999999835</v>
      </c>
      <c r="D118" s="44">
        <f t="shared" si="17"/>
        <v>13761.471000000058</v>
      </c>
      <c r="E118" s="44">
        <f t="shared" si="17"/>
        <v>6665.144999999962</v>
      </c>
      <c r="F118" s="44">
        <f t="shared" si="17"/>
        <v>8777.995099999862</v>
      </c>
      <c r="G118" s="44">
        <f t="shared" si="17"/>
        <v>35887.137100000095</v>
      </c>
      <c r="H118" s="44">
        <f t="shared" si="17"/>
        <v>10862.950200000028</v>
      </c>
      <c r="I118" s="4"/>
      <c r="J118" s="44">
        <f t="shared" si="15"/>
        <v>62.5575448565416</v>
      </c>
      <c r="K118" s="44">
        <f t="shared" si="16"/>
        <v>8.73055416367778</v>
      </c>
      <c r="L118" s="44"/>
    </row>
    <row r="119" spans="1:12" s="40" customFormat="1" ht="13.5">
      <c r="A119" s="68"/>
      <c r="B119" s="44"/>
      <c r="C119" s="44"/>
      <c r="D119" s="44"/>
      <c r="E119" s="44"/>
      <c r="F119" s="44"/>
      <c r="G119" s="44"/>
      <c r="H119" s="44"/>
      <c r="I119" s="4"/>
      <c r="J119" s="44"/>
      <c r="K119" s="44"/>
      <c r="L119" s="44"/>
    </row>
    <row r="120" spans="1:12" s="40" customFormat="1" ht="13.5">
      <c r="A120" s="67" t="s">
        <v>88</v>
      </c>
      <c r="B120" s="49">
        <f>'[1]Розділ 4'!$C$30-'[1]Розділ 4'!$C$32</f>
        <v>144700.6986</v>
      </c>
      <c r="C120" s="49">
        <f>'[2]Розділ 4'!$C$30-'[2]Розділ 4'!$C$32</f>
        <v>35458.11</v>
      </c>
      <c r="D120" s="49">
        <v>62048.4</v>
      </c>
      <c r="E120" s="49">
        <v>53232.4</v>
      </c>
      <c r="F120" s="49">
        <v>41513.419299999994</v>
      </c>
      <c r="G120" s="49">
        <f>'[3]Розділ 4'!$C$30-'[3]Розділ 4'!$C$32</f>
        <v>192252.32929999998</v>
      </c>
      <c r="H120" s="49">
        <f>'[4]Розділ 4'!$C$30-'[4]Розділ 4'!$C$32</f>
        <v>45991.852100000004</v>
      </c>
      <c r="I120" s="4"/>
      <c r="J120" s="49">
        <f>H120/C120*100-100</f>
        <v>29.707567887854168</v>
      </c>
      <c r="K120" s="49">
        <f>G120/B120*100-100</f>
        <v>32.86206021122831</v>
      </c>
      <c r="L120" s="44"/>
    </row>
    <row r="121" spans="1:12" s="40" customFormat="1" ht="13.5">
      <c r="A121" s="68" t="s">
        <v>93</v>
      </c>
      <c r="B121" s="44">
        <f>'[1]Розділ 4'!$J$30-'[1]Розділ 4'!$J$32</f>
        <v>104368.6652</v>
      </c>
      <c r="C121" s="44">
        <f>'[2]Розділ 4'!$J$30-'[2]Розділ 4'!$J$32</f>
        <v>24522.6</v>
      </c>
      <c r="D121" s="44">
        <v>31059.38</v>
      </c>
      <c r="E121" s="44">
        <v>44047.2</v>
      </c>
      <c r="F121" s="44">
        <v>35148.4519</v>
      </c>
      <c r="G121" s="44">
        <f>'[3]Розділ 4'!$J$30-'[3]Розділ 4'!$J$32</f>
        <v>134777.6319</v>
      </c>
      <c r="H121" s="44">
        <f>'[4]Розділ 4'!$J$30-'[4]Розділ 4'!$J$32</f>
        <v>34750.61</v>
      </c>
      <c r="I121" s="4"/>
      <c r="J121" s="44">
        <f>H121/C121*100-100</f>
        <v>41.708505623384156</v>
      </c>
      <c r="K121" s="44">
        <f>G121/B121*100-100</f>
        <v>29.13610770218034</v>
      </c>
      <c r="L121" s="44"/>
    </row>
    <row r="122" spans="1:12" s="40" customFormat="1" ht="13.5">
      <c r="A122" s="68" t="s">
        <v>90</v>
      </c>
      <c r="B122" s="44">
        <f>'[1]Розділ 4'!$L$30-'[1]Розділ 4'!$L$32</f>
        <v>2821.6656</v>
      </c>
      <c r="C122" s="44">
        <f>'[2]Розділ 4'!$L$30</f>
        <v>122.6</v>
      </c>
      <c r="D122" s="44">
        <v>33.3</v>
      </c>
      <c r="E122" s="44">
        <v>150.1</v>
      </c>
      <c r="F122" s="44">
        <v>3.9623000000000275</v>
      </c>
      <c r="G122" s="44">
        <f>'[3]Розділ 4'!$L$30-'[3]Розділ 4'!$L$32</f>
        <v>309.9623</v>
      </c>
      <c r="H122" s="44">
        <f>'[4]Розділ 4'!$L$30</f>
        <v>3.6</v>
      </c>
      <c r="I122" s="4"/>
      <c r="J122" s="44">
        <f>H122/C122*100-100</f>
        <v>-97.06362153344209</v>
      </c>
      <c r="K122" s="44">
        <f>G122/B122*100-100</f>
        <v>-89.01491728856885</v>
      </c>
      <c r="L122" s="44"/>
    </row>
    <row r="123" spans="1:12" s="40" customFormat="1" ht="13.5">
      <c r="A123" s="68" t="s">
        <v>91</v>
      </c>
      <c r="B123" s="44">
        <f>'[1]Розділ 4'!$M$30-'[1]Розділ 4'!$M$32</f>
        <v>15816.7706</v>
      </c>
      <c r="C123" s="44">
        <v>6372</v>
      </c>
      <c r="D123" s="44">
        <v>10482.5</v>
      </c>
      <c r="E123" s="44">
        <v>5722.4</v>
      </c>
      <c r="F123" s="44">
        <v>3959.4</v>
      </c>
      <c r="G123" s="44">
        <f>'[3]Розділ 4'!$M$30-'[3]Розділ 4'!$M$32</f>
        <v>26536.3</v>
      </c>
      <c r="H123" s="44">
        <v>8045.9</v>
      </c>
      <c r="I123" s="4"/>
      <c r="J123" s="44">
        <f>H123/C123*100-100</f>
        <v>26.269617074701813</v>
      </c>
      <c r="K123" s="44">
        <f>G123/B123*100-100</f>
        <v>67.77318626597517</v>
      </c>
      <c r="L123" s="44"/>
    </row>
    <row r="124" spans="1:12" s="40" customFormat="1" ht="13.5">
      <c r="A124" s="68" t="s">
        <v>94</v>
      </c>
      <c r="B124" s="44">
        <f>B120-B121-B122-B123</f>
        <v>21693.5972</v>
      </c>
      <c r="C124" s="44">
        <f aca="true" t="shared" si="18" ref="C124:H124">C120-C121-C122-C123</f>
        <v>4440.910000000002</v>
      </c>
      <c r="D124" s="44">
        <f t="shared" si="18"/>
        <v>20473.22</v>
      </c>
      <c r="E124" s="44">
        <f t="shared" si="18"/>
        <v>3312.7000000000044</v>
      </c>
      <c r="F124" s="44">
        <f t="shared" si="18"/>
        <v>2401.605099999994</v>
      </c>
      <c r="G124" s="44">
        <f t="shared" si="18"/>
        <v>30628.435099999977</v>
      </c>
      <c r="H124" s="44">
        <f t="shared" si="18"/>
        <v>3191.742100000003</v>
      </c>
      <c r="I124" s="4"/>
      <c r="J124" s="44">
        <f>H124/C124*100-100</f>
        <v>-28.128647056571694</v>
      </c>
      <c r="K124" s="44">
        <f>G124/B124*100-100</f>
        <v>41.18652069376478</v>
      </c>
      <c r="L124" s="44"/>
    </row>
    <row r="125" spans="1:12" s="40" customFormat="1" ht="13.5">
      <c r="A125" s="2"/>
      <c r="B125" s="4"/>
      <c r="C125" s="4"/>
      <c r="D125" s="4"/>
      <c r="E125" s="4"/>
      <c r="F125" s="4"/>
      <c r="G125" s="4"/>
      <c r="H125" s="4"/>
      <c r="I125" s="4"/>
      <c r="J125" s="44"/>
      <c r="K125" s="44"/>
      <c r="L125" s="4"/>
    </row>
    <row r="126" spans="1:12" s="40" customFormat="1" ht="13.5">
      <c r="A126" s="2"/>
      <c r="B126" s="4"/>
      <c r="C126" s="4"/>
      <c r="D126" s="4"/>
      <c r="E126" s="4"/>
      <c r="F126" s="4"/>
      <c r="G126" s="4"/>
      <c r="H126" s="4"/>
      <c r="I126" s="4"/>
      <c r="J126" s="44"/>
      <c r="K126" s="44"/>
      <c r="L126" s="4"/>
    </row>
    <row r="127" spans="1:12" s="40" customFormat="1" ht="13.5">
      <c r="A127" s="71" t="s">
        <v>109</v>
      </c>
      <c r="B127" s="49"/>
      <c r="C127" s="49"/>
      <c r="D127" s="49"/>
      <c r="E127" s="49"/>
      <c r="F127" s="49"/>
      <c r="G127" s="49"/>
      <c r="H127" s="49"/>
      <c r="I127" s="4"/>
      <c r="J127" s="44"/>
      <c r="K127" s="44"/>
      <c r="L127" s="4"/>
    </row>
    <row r="128" spans="1:12" s="40" customFormat="1" ht="13.5">
      <c r="A128" s="71" t="s">
        <v>98</v>
      </c>
      <c r="B128" s="49">
        <f>B132+B145+B130+B71</f>
        <v>15981611.355400005</v>
      </c>
      <c r="C128" s="49">
        <f aca="true" t="shared" si="19" ref="C128:H128">C132+C145+C130+C71</f>
        <v>3147539.4</v>
      </c>
      <c r="D128" s="49">
        <f t="shared" si="19"/>
        <v>3165914.6322</v>
      </c>
      <c r="E128" s="49">
        <f t="shared" si="19"/>
        <v>3248506.4907000004</v>
      </c>
      <c r="F128" s="49">
        <f t="shared" si="19"/>
        <v>3095998.065099999</v>
      </c>
      <c r="G128" s="49">
        <f t="shared" si="19"/>
        <v>12657958.588</v>
      </c>
      <c r="H128" s="49">
        <f t="shared" si="19"/>
        <v>2749020.2424999992</v>
      </c>
      <c r="I128" s="4"/>
      <c r="J128" s="49">
        <f>H128/C128*100-100</f>
        <v>-12.661292103285533</v>
      </c>
      <c r="K128" s="49">
        <f>G128/B128*100-100</f>
        <v>-20.79673127751903</v>
      </c>
      <c r="L128" s="4"/>
    </row>
    <row r="129" spans="1:12" s="40" customFormat="1" ht="13.5">
      <c r="A129" s="6"/>
      <c r="B129" s="49"/>
      <c r="C129" s="49"/>
      <c r="D129" s="49"/>
      <c r="E129" s="49"/>
      <c r="F129" s="49"/>
      <c r="G129" s="49"/>
      <c r="H129" s="49"/>
      <c r="I129" s="4"/>
      <c r="J129" s="49"/>
      <c r="K129" s="49"/>
      <c r="L129" s="4"/>
    </row>
    <row r="130" spans="1:12" s="40" customFormat="1" ht="13.5">
      <c r="A130" s="6" t="s">
        <v>100</v>
      </c>
      <c r="B130" s="49">
        <f>B5+B28+B51-(B80-B106)</f>
        <v>1095250.7200000002</v>
      </c>
      <c r="C130" s="49">
        <f aca="true" t="shared" si="20" ref="C130:H130">C5+C28+C51-(C80-C106)</f>
        <v>206806.58000000002</v>
      </c>
      <c r="D130" s="49">
        <f t="shared" si="20"/>
        <v>197238.71999999997</v>
      </c>
      <c r="E130" s="49">
        <f t="shared" si="20"/>
        <v>218052.6</v>
      </c>
      <c r="F130" s="49">
        <f t="shared" si="20"/>
        <v>204805.76000000004</v>
      </c>
      <c r="G130" s="49">
        <f t="shared" si="20"/>
        <v>826903.6599999999</v>
      </c>
      <c r="H130" s="49">
        <f t="shared" si="20"/>
        <v>164507.69</v>
      </c>
      <c r="I130" s="4"/>
      <c r="J130" s="49">
        <f>H130/C130*100-100</f>
        <v>-20.453357915400957</v>
      </c>
      <c r="K130" s="49">
        <f>G130/B130*100-100</f>
        <v>-24.500970882721745</v>
      </c>
      <c r="L130" s="4"/>
    </row>
    <row r="131" spans="1:12" s="40" customFormat="1" ht="13.5">
      <c r="A131" s="6"/>
      <c r="B131" s="49"/>
      <c r="C131" s="49"/>
      <c r="D131" s="49"/>
      <c r="E131" s="49"/>
      <c r="F131" s="49"/>
      <c r="G131" s="49"/>
      <c r="H131" s="49"/>
      <c r="I131" s="4"/>
      <c r="J131" s="49"/>
      <c r="K131" s="49"/>
      <c r="L131" s="4"/>
    </row>
    <row r="132" spans="1:12" s="40" customFormat="1" ht="13.5">
      <c r="A132" s="67" t="s">
        <v>81</v>
      </c>
      <c r="B132" s="49">
        <f aca="true" t="shared" si="21" ref="B132:H134">B7+B30+B53-(B82-B108)</f>
        <v>12973971.095500004</v>
      </c>
      <c r="C132" s="49">
        <f t="shared" si="21"/>
        <v>2432370.8745</v>
      </c>
      <c r="D132" s="49">
        <f t="shared" si="21"/>
        <v>2459034.664</v>
      </c>
      <c r="E132" s="49">
        <f t="shared" si="21"/>
        <v>2579560.7439</v>
      </c>
      <c r="F132" s="49">
        <f t="shared" si="21"/>
        <v>2286095.1454999987</v>
      </c>
      <c r="G132" s="49">
        <f t="shared" si="21"/>
        <v>9757061.4279</v>
      </c>
      <c r="H132" s="49">
        <f t="shared" si="21"/>
        <v>2005849.7879999992</v>
      </c>
      <c r="I132" s="4"/>
      <c r="J132" s="49">
        <f>H132/C132*100-100</f>
        <v>-17.535199544258504</v>
      </c>
      <c r="K132" s="49">
        <f>G132/B132*100-100</f>
        <v>-24.795104320186</v>
      </c>
      <c r="L132" s="4"/>
    </row>
    <row r="133" spans="1:12" s="40" customFormat="1" ht="13.5">
      <c r="A133" s="68" t="s">
        <v>79</v>
      </c>
      <c r="B133" s="44">
        <f t="shared" si="21"/>
        <v>4887905.7123</v>
      </c>
      <c r="C133" s="44">
        <f t="shared" si="21"/>
        <v>725545.1960000001</v>
      </c>
      <c r="D133" s="44">
        <f t="shared" si="21"/>
        <v>884809.7572999998</v>
      </c>
      <c r="E133" s="44">
        <f t="shared" si="21"/>
        <v>976712.1837000003</v>
      </c>
      <c r="F133" s="44">
        <f t="shared" si="21"/>
        <v>860844.9708000001</v>
      </c>
      <c r="G133" s="44">
        <f t="shared" si="21"/>
        <v>3447912.1078000003</v>
      </c>
      <c r="H133" s="44">
        <f t="shared" si="21"/>
        <v>661872.804</v>
      </c>
      <c r="I133" s="4"/>
      <c r="J133" s="44">
        <f>H133/C133*100-100</f>
        <v>-8.775799543713063</v>
      </c>
      <c r="K133" s="44">
        <f>G133/B133*100-100</f>
        <v>-29.460339238467256</v>
      </c>
      <c r="L133" s="4"/>
    </row>
    <row r="134" spans="1:12" s="40" customFormat="1" ht="25.5">
      <c r="A134" s="68" t="s">
        <v>80</v>
      </c>
      <c r="B134" s="44">
        <f t="shared" si="21"/>
        <v>71886.53500000002</v>
      </c>
      <c r="C134" s="44">
        <f t="shared" si="21"/>
        <v>20354.073500000002</v>
      </c>
      <c r="D134" s="44">
        <f t="shared" si="21"/>
        <v>17414.880999999987</v>
      </c>
      <c r="E134" s="44">
        <f t="shared" si="21"/>
        <v>-761.8889999999919</v>
      </c>
      <c r="F134" s="44">
        <f t="shared" si="21"/>
        <v>19848.284399999997</v>
      </c>
      <c r="G134" s="44">
        <f t="shared" si="21"/>
        <v>56855.3499</v>
      </c>
      <c r="H134" s="44">
        <f t="shared" si="21"/>
        <v>16538.259000000002</v>
      </c>
      <c r="I134" s="4"/>
      <c r="J134" s="44">
        <f>H134/C134*100-100</f>
        <v>-18.747178543891962</v>
      </c>
      <c r="K134" s="44">
        <f>G134/B134*100-100</f>
        <v>-20.90959746494947</v>
      </c>
      <c r="L134" s="4"/>
    </row>
    <row r="135" spans="1:12" s="40" customFormat="1" ht="13.5">
      <c r="A135" s="68"/>
      <c r="B135" s="44"/>
      <c r="C135" s="44"/>
      <c r="D135" s="44"/>
      <c r="E135" s="44"/>
      <c r="F135" s="44"/>
      <c r="G135" s="44"/>
      <c r="H135" s="44"/>
      <c r="I135" s="4"/>
      <c r="J135" s="44"/>
      <c r="K135" s="44"/>
      <c r="L135" s="4"/>
    </row>
    <row r="136" spans="1:12" s="40" customFormat="1" ht="13.5">
      <c r="A136" s="68" t="s">
        <v>83</v>
      </c>
      <c r="B136" s="44">
        <f>B11+B33+B56-(B85-B111)</f>
        <v>1178679.9429</v>
      </c>
      <c r="C136" s="44">
        <f aca="true" t="shared" si="22" ref="C136:H136">C11+C33+C56-(C85-C111)</f>
        <v>316891.1935999999</v>
      </c>
      <c r="D136" s="44">
        <f t="shared" si="22"/>
        <v>259429.4138000001</v>
      </c>
      <c r="E136" s="44">
        <f t="shared" si="22"/>
        <v>83500.99000000008</v>
      </c>
      <c r="F136" s="44">
        <f t="shared" si="22"/>
        <v>84474.92699999995</v>
      </c>
      <c r="G136" s="44">
        <f t="shared" si="22"/>
        <v>744296.5243999999</v>
      </c>
      <c r="H136" s="44">
        <f t="shared" si="22"/>
        <v>35823.511999999995</v>
      </c>
      <c r="I136" s="4"/>
      <c r="J136" s="44">
        <f>H136/C136*100-100</f>
        <v>-88.69532737939738</v>
      </c>
      <c r="K136" s="44">
        <f>G136/B136*100-100</f>
        <v>-36.85338171032689</v>
      </c>
      <c r="L136" s="4"/>
    </row>
    <row r="137" spans="1:12" s="40" customFormat="1" ht="13.5">
      <c r="A137" s="68" t="s">
        <v>84</v>
      </c>
      <c r="B137" s="44">
        <f aca="true" t="shared" si="23" ref="B137:H140">B12+B34+B57-(B86-B112)</f>
        <v>943201.6388</v>
      </c>
      <c r="C137" s="44">
        <f t="shared" si="23"/>
        <v>278222.3444</v>
      </c>
      <c r="D137" s="44">
        <f t="shared" si="23"/>
        <v>230160.95850000004</v>
      </c>
      <c r="E137" s="44">
        <f t="shared" si="23"/>
        <v>276039.6734</v>
      </c>
      <c r="F137" s="44">
        <f t="shared" si="23"/>
        <v>234501.04649999982</v>
      </c>
      <c r="G137" s="44">
        <f t="shared" si="23"/>
        <v>1018924.0228</v>
      </c>
      <c r="H137" s="44">
        <f t="shared" si="23"/>
        <v>321518.6417</v>
      </c>
      <c r="I137" s="4"/>
      <c r="J137" s="44">
        <f>H137/C137*100-100</f>
        <v>15.56176136513065</v>
      </c>
      <c r="K137" s="44">
        <f>G137/B137*100-100</f>
        <v>8.028228629494194</v>
      </c>
      <c r="L137" s="4"/>
    </row>
    <row r="138" spans="1:12" s="40" customFormat="1" ht="13.5">
      <c r="A138" s="68" t="s">
        <v>85</v>
      </c>
      <c r="B138" s="44">
        <f t="shared" si="23"/>
        <v>443823.2224999999</v>
      </c>
      <c r="C138" s="44">
        <f t="shared" si="23"/>
        <v>50353.76770000001</v>
      </c>
      <c r="D138" s="44">
        <f t="shared" si="23"/>
        <v>139225.7452</v>
      </c>
      <c r="E138" s="44">
        <f t="shared" si="23"/>
        <v>108127.04949999994</v>
      </c>
      <c r="F138" s="44">
        <f t="shared" si="23"/>
        <v>211754.64819999976</v>
      </c>
      <c r="G138" s="44">
        <f t="shared" si="23"/>
        <v>509461.21059999964</v>
      </c>
      <c r="H138" s="44">
        <f t="shared" si="23"/>
        <v>84566.51359999995</v>
      </c>
      <c r="I138" s="4"/>
      <c r="J138" s="44">
        <f>H138/C138*100-100</f>
        <v>67.94475858059758</v>
      </c>
      <c r="K138" s="44">
        <f>G138/B138*100-100</f>
        <v>14.78921894403571</v>
      </c>
      <c r="L138" s="4"/>
    </row>
    <row r="139" spans="1:12" s="40" customFormat="1" ht="25.5">
      <c r="A139" s="68" t="s">
        <v>86</v>
      </c>
      <c r="B139" s="44">
        <f t="shared" si="23"/>
        <v>1203813.2289999998</v>
      </c>
      <c r="C139" s="44">
        <f t="shared" si="23"/>
        <v>240307.19499999998</v>
      </c>
      <c r="D139" s="44">
        <f t="shared" si="23"/>
        <v>257454.20260000008</v>
      </c>
      <c r="E139" s="44">
        <f t="shared" si="23"/>
        <v>248188.8393</v>
      </c>
      <c r="F139" s="44">
        <f t="shared" si="23"/>
        <v>185046.6329999998</v>
      </c>
      <c r="G139" s="44">
        <f t="shared" si="23"/>
        <v>930996.8699</v>
      </c>
      <c r="H139" s="44">
        <f t="shared" si="23"/>
        <v>212902.71900000004</v>
      </c>
      <c r="I139" s="4"/>
      <c r="J139" s="44">
        <f>H139/C139*100-100</f>
        <v>-11.403934867618077</v>
      </c>
      <c r="K139" s="44">
        <f>G139/B139*100-100</f>
        <v>-22.662681596099972</v>
      </c>
      <c r="L139" s="4"/>
    </row>
    <row r="140" spans="1:12" s="40" customFormat="1" ht="13.5">
      <c r="A140" s="68" t="s">
        <v>87</v>
      </c>
      <c r="B140" s="44">
        <f t="shared" si="23"/>
        <v>1630337.275</v>
      </c>
      <c r="C140" s="44">
        <f t="shared" si="23"/>
        <v>435898.2893</v>
      </c>
      <c r="D140" s="44">
        <f t="shared" si="23"/>
        <v>285338.1268000001</v>
      </c>
      <c r="E140" s="44">
        <f t="shared" si="23"/>
        <v>477142.12349999987</v>
      </c>
      <c r="F140" s="44">
        <f t="shared" si="23"/>
        <v>291477.68429999985</v>
      </c>
      <c r="G140" s="44">
        <f t="shared" si="23"/>
        <v>1489856.2238999996</v>
      </c>
      <c r="H140" s="44">
        <f t="shared" si="23"/>
        <v>330727.6675999999</v>
      </c>
      <c r="I140" s="4"/>
      <c r="J140" s="44">
        <f>H140/C140*100-100</f>
        <v>-24.127330682781846</v>
      </c>
      <c r="K140" s="44">
        <f>G140/B140*100-100</f>
        <v>-8.6166864521944</v>
      </c>
      <c r="L140" s="4"/>
    </row>
    <row r="141" spans="1:12" s="40" customFormat="1" ht="13.5">
      <c r="A141" s="68" t="s">
        <v>92</v>
      </c>
      <c r="B141" s="44"/>
      <c r="C141" s="44"/>
      <c r="D141" s="44"/>
      <c r="E141" s="44"/>
      <c r="F141" s="44"/>
      <c r="G141" s="44"/>
      <c r="H141" s="44"/>
      <c r="I141" s="4"/>
      <c r="J141" s="44"/>
      <c r="K141" s="44"/>
      <c r="L141" s="4"/>
    </row>
    <row r="142" spans="1:12" s="40" customFormat="1" ht="13.5">
      <c r="A142" s="68" t="s">
        <v>99</v>
      </c>
      <c r="B142" s="44">
        <f>B16+B39+B62-(B91-B117)</f>
        <v>1395596.9573</v>
      </c>
      <c r="C142" s="44">
        <f aca="true" t="shared" si="24" ref="C142:H142">C16+C39+C62-(C91-C117)</f>
        <v>203434.47149999999</v>
      </c>
      <c r="D142" s="44">
        <f t="shared" si="24"/>
        <v>206098.14040000003</v>
      </c>
      <c r="E142" s="44">
        <f t="shared" si="24"/>
        <v>221508.41349999994</v>
      </c>
      <c r="F142" s="44">
        <f t="shared" si="24"/>
        <v>274036.42579999985</v>
      </c>
      <c r="G142" s="44">
        <f t="shared" si="24"/>
        <v>905077.4511999995</v>
      </c>
      <c r="H142" s="44">
        <f t="shared" si="24"/>
        <v>151880.33399999997</v>
      </c>
      <c r="I142" s="4"/>
      <c r="J142" s="44">
        <f>H142/C142*100-100</f>
        <v>-25.3418887762097</v>
      </c>
      <c r="K142" s="44">
        <f>G142/B142*100-100</f>
        <v>-35.14764800354587</v>
      </c>
      <c r="L142" s="4"/>
    </row>
    <row r="143" spans="1:12" s="40" customFormat="1" ht="13.5">
      <c r="A143" s="68" t="s">
        <v>95</v>
      </c>
      <c r="B143" s="44">
        <f>B132-B133-B134-B136-B137-B138-B139-B140-B141-B142</f>
        <v>1218726.5827000034</v>
      </c>
      <c r="C143" s="44">
        <f aca="true" t="shared" si="25" ref="C143:H143">C132-C133-C134-C136-C137-C138-C139-C140-C141-C142</f>
        <v>161364.34350000013</v>
      </c>
      <c r="D143" s="44">
        <f t="shared" si="25"/>
        <v>179103.43839999975</v>
      </c>
      <c r="E143" s="44">
        <f t="shared" si="25"/>
        <v>189103.35999999996</v>
      </c>
      <c r="F143" s="44">
        <f t="shared" si="25"/>
        <v>124110.52549999964</v>
      </c>
      <c r="G143" s="44">
        <f t="shared" si="25"/>
        <v>653681.6674000002</v>
      </c>
      <c r="H143" s="44">
        <f t="shared" si="25"/>
        <v>190019.33709999913</v>
      </c>
      <c r="I143" s="4"/>
      <c r="J143" s="44">
        <f>H143/C143*100-100</f>
        <v>17.757946382993197</v>
      </c>
      <c r="K143" s="44">
        <f>G143/B143*100-100</f>
        <v>-46.36355055521854</v>
      </c>
      <c r="L143" s="4"/>
    </row>
    <row r="144" spans="1:12" s="40" customFormat="1" ht="13.5">
      <c r="A144" s="68"/>
      <c r="B144" s="44"/>
      <c r="C144" s="44"/>
      <c r="D144" s="44"/>
      <c r="E144" s="44"/>
      <c r="F144" s="44"/>
      <c r="G144" s="44"/>
      <c r="H144" s="44"/>
      <c r="I144" s="4"/>
      <c r="J144" s="44"/>
      <c r="K144" s="44"/>
      <c r="L144" s="4"/>
    </row>
    <row r="145" spans="1:12" s="40" customFormat="1" ht="13.5">
      <c r="A145" s="67" t="s">
        <v>88</v>
      </c>
      <c r="B145" s="49">
        <f>B19+B42+B65-(B94-B120)</f>
        <v>1894820.0399000002</v>
      </c>
      <c r="C145" s="49">
        <f aca="true" t="shared" si="26" ref="C145:H145">C19+C42+C65-(C94-C120)</f>
        <v>508098.84550000005</v>
      </c>
      <c r="D145" s="49">
        <f t="shared" si="26"/>
        <v>508791.5482</v>
      </c>
      <c r="E145" s="49">
        <f t="shared" si="26"/>
        <v>446652.74680000014</v>
      </c>
      <c r="F145" s="49">
        <f t="shared" si="26"/>
        <v>602901.8595999999</v>
      </c>
      <c r="G145" s="49">
        <f t="shared" si="26"/>
        <v>2066445.0001</v>
      </c>
      <c r="H145" s="49">
        <f t="shared" si="26"/>
        <v>578099.1645000001</v>
      </c>
      <c r="I145" s="4"/>
      <c r="J145" s="49">
        <f>H145/C145*100-100</f>
        <v>13.776909674163008</v>
      </c>
      <c r="K145" s="49">
        <f>G145/B145*100-100</f>
        <v>9.057586292419487</v>
      </c>
      <c r="L145" s="4"/>
    </row>
    <row r="146" spans="1:12" s="40" customFormat="1" ht="13.5">
      <c r="A146" s="68" t="s">
        <v>93</v>
      </c>
      <c r="B146" s="44">
        <f aca="true" t="shared" si="27" ref="B146:H149">B20+B43+B66-(B95-B121)</f>
        <v>182962.56650000002</v>
      </c>
      <c r="C146" s="44">
        <f t="shared" si="27"/>
        <v>56423.181599999996</v>
      </c>
      <c r="D146" s="44">
        <f t="shared" si="27"/>
        <v>58847.38160000001</v>
      </c>
      <c r="E146" s="44">
        <f t="shared" si="27"/>
        <v>75168.14</v>
      </c>
      <c r="F146" s="44">
        <f t="shared" si="27"/>
        <v>46927.68389999999</v>
      </c>
      <c r="G146" s="44">
        <f t="shared" si="27"/>
        <v>237366.38710000002</v>
      </c>
      <c r="H146" s="44">
        <f t="shared" si="27"/>
        <v>67991.1073</v>
      </c>
      <c r="I146" s="4"/>
      <c r="J146" s="44">
        <f>H146/C146*100-100</f>
        <v>20.502079769284066</v>
      </c>
      <c r="K146" s="44">
        <f>G146/B146*100-100</f>
        <v>29.73494613719251</v>
      </c>
      <c r="L146" s="4"/>
    </row>
    <row r="147" spans="1:12" s="40" customFormat="1" ht="13.5">
      <c r="A147" s="68" t="s">
        <v>90</v>
      </c>
      <c r="B147" s="44">
        <f t="shared" si="27"/>
        <v>1272553.7852000003</v>
      </c>
      <c r="C147" s="44">
        <f t="shared" si="27"/>
        <v>337862.8224</v>
      </c>
      <c r="D147" s="44">
        <f t="shared" si="27"/>
        <v>300758.9428</v>
      </c>
      <c r="E147" s="44">
        <f t="shared" si="27"/>
        <v>239078.89389999994</v>
      </c>
      <c r="F147" s="44">
        <f t="shared" si="27"/>
        <v>419885.1916</v>
      </c>
      <c r="G147" s="44">
        <f t="shared" si="27"/>
        <v>1297585.8507</v>
      </c>
      <c r="H147" s="44">
        <f t="shared" si="27"/>
        <v>386311.64680000005</v>
      </c>
      <c r="I147" s="4"/>
      <c r="J147" s="44">
        <f>H147/C147*100-100</f>
        <v>14.339791533097682</v>
      </c>
      <c r="K147" s="44">
        <f>G147/B147*100-100</f>
        <v>1.9670732813910519</v>
      </c>
      <c r="L147" s="4"/>
    </row>
    <row r="148" spans="1:12" s="40" customFormat="1" ht="13.5">
      <c r="A148" s="68" t="s">
        <v>91</v>
      </c>
      <c r="B148" s="44">
        <f t="shared" si="27"/>
        <v>152464.6209</v>
      </c>
      <c r="C148" s="44">
        <f t="shared" si="27"/>
        <v>51110.1</v>
      </c>
      <c r="D148" s="44">
        <f t="shared" si="27"/>
        <v>52927.299999999996</v>
      </c>
      <c r="E148" s="44">
        <f t="shared" si="27"/>
        <v>71986.02</v>
      </c>
      <c r="F148" s="44">
        <f t="shared" si="27"/>
        <v>60123.927899999995</v>
      </c>
      <c r="G148" s="44">
        <f t="shared" si="27"/>
        <v>236147.3479</v>
      </c>
      <c r="H148" s="44">
        <f t="shared" si="27"/>
        <v>64997.1097</v>
      </c>
      <c r="I148" s="4"/>
      <c r="J148" s="44">
        <f>H148/C148*100-100</f>
        <v>27.170773878352804</v>
      </c>
      <c r="K148" s="44">
        <f>G148/B148*100-100</f>
        <v>54.88665272377298</v>
      </c>
      <c r="L148" s="4"/>
    </row>
    <row r="149" spans="1:12" s="40" customFormat="1" ht="13.5">
      <c r="A149" s="68" t="s">
        <v>94</v>
      </c>
      <c r="B149" s="44">
        <f t="shared" si="27"/>
        <v>286839.0673000001</v>
      </c>
      <c r="C149" s="44">
        <f t="shared" si="27"/>
        <v>62702.741500000004</v>
      </c>
      <c r="D149" s="44">
        <f t="shared" si="27"/>
        <v>96257.92379999993</v>
      </c>
      <c r="E149" s="44">
        <f t="shared" si="27"/>
        <v>60419.692900000126</v>
      </c>
      <c r="F149" s="44">
        <f t="shared" si="27"/>
        <v>75965.05619999982</v>
      </c>
      <c r="G149" s="44">
        <f t="shared" si="27"/>
        <v>295345.41439999983</v>
      </c>
      <c r="H149" s="44">
        <f t="shared" si="27"/>
        <v>58799.30069999999</v>
      </c>
      <c r="I149" s="4"/>
      <c r="J149" s="44">
        <f>H149/C149*100-100</f>
        <v>-6.225311217054212</v>
      </c>
      <c r="K149" s="44">
        <f>G149/B149*100-100</f>
        <v>2.9655469110499837</v>
      </c>
      <c r="L149" s="4"/>
    </row>
    <row r="150" spans="1:12" s="40" customFormat="1" ht="13.5">
      <c r="A150" s="2"/>
      <c r="B150" s="4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s="40" customFormat="1" ht="13.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s="40" customFormat="1" ht="13.5">
      <c r="A152" s="71" t="s">
        <v>111</v>
      </c>
      <c r="B152" s="49"/>
      <c r="C152" s="49"/>
      <c r="D152" s="49"/>
      <c r="E152" s="49"/>
      <c r="F152" s="49"/>
      <c r="G152" s="49"/>
      <c r="H152" s="49"/>
      <c r="I152" s="4"/>
      <c r="J152" s="44"/>
      <c r="K152" s="44"/>
      <c r="L152" s="4"/>
    </row>
    <row r="153" spans="1:12" s="40" customFormat="1" ht="13.5">
      <c r="A153" s="71" t="s">
        <v>98</v>
      </c>
      <c r="B153" s="49">
        <f>B155+B170+B157+B71</f>
        <v>24008389.941800002</v>
      </c>
      <c r="C153" s="49">
        <f aca="true" t="shared" si="28" ref="C153:H153">C155+C170+C157+C71</f>
        <v>4676533.707799999</v>
      </c>
      <c r="D153" s="49">
        <f t="shared" si="28"/>
        <v>4837456.5179</v>
      </c>
      <c r="E153" s="49">
        <f t="shared" si="28"/>
        <v>4669750.6908</v>
      </c>
      <c r="F153" s="49">
        <f t="shared" si="28"/>
        <v>6258333.0474</v>
      </c>
      <c r="G153" s="49">
        <f t="shared" si="28"/>
        <v>20442073.9639</v>
      </c>
      <c r="H153" s="49">
        <f t="shared" si="28"/>
        <v>4697736.112899999</v>
      </c>
      <c r="I153" s="4"/>
      <c r="J153" s="44">
        <f>H153/C153*100-100</f>
        <v>0.4533786437727656</v>
      </c>
      <c r="K153" s="44">
        <f>G153/B153*100-100</f>
        <v>-14.854457073320177</v>
      </c>
      <c r="L153" s="4"/>
    </row>
    <row r="154" spans="1:12" s="40" customFormat="1" ht="13.5">
      <c r="A154" s="6"/>
      <c r="B154" s="49"/>
      <c r="C154" s="49"/>
      <c r="D154" s="49"/>
      <c r="E154" s="49"/>
      <c r="F154" s="49"/>
      <c r="G154" s="49"/>
      <c r="H154" s="49"/>
      <c r="I154" s="4"/>
      <c r="J154" s="44"/>
      <c r="K154" s="44"/>
      <c r="L154" s="4"/>
    </row>
    <row r="155" spans="1:12" s="40" customFormat="1" ht="13.5">
      <c r="A155" s="6" t="s">
        <v>100</v>
      </c>
      <c r="B155" s="49">
        <f>B5+B28+B51</f>
        <v>1095548.11</v>
      </c>
      <c r="C155" s="49">
        <f aca="true" t="shared" si="29" ref="C155:H155">C5+C28+C51</f>
        <v>206901.88</v>
      </c>
      <c r="D155" s="49">
        <f t="shared" si="29"/>
        <v>197360.01999999996</v>
      </c>
      <c r="E155" s="49">
        <f t="shared" si="29"/>
        <v>218154.1</v>
      </c>
      <c r="F155" s="49">
        <f t="shared" si="29"/>
        <v>204930.50000000003</v>
      </c>
      <c r="G155" s="49">
        <f t="shared" si="29"/>
        <v>827346.4999999999</v>
      </c>
      <c r="H155" s="49">
        <f t="shared" si="29"/>
        <v>164620.30000000002</v>
      </c>
      <c r="I155" s="4"/>
      <c r="J155" s="44">
        <f>H155/C155*100-100</f>
        <v>-20.435570715935498</v>
      </c>
      <c r="K155" s="44">
        <f>G155/B155*100-100</f>
        <v>-24.481043557274745</v>
      </c>
      <c r="L155" s="4"/>
    </row>
    <row r="156" spans="1:12" s="40" customFormat="1" ht="13.5">
      <c r="A156" s="6"/>
      <c r="B156" s="49"/>
      <c r="C156" s="49"/>
      <c r="D156" s="49"/>
      <c r="E156" s="49"/>
      <c r="F156" s="49"/>
      <c r="G156" s="49"/>
      <c r="H156" s="49"/>
      <c r="I156" s="4"/>
      <c r="J156" s="44"/>
      <c r="K156" s="44"/>
      <c r="L156" s="4"/>
    </row>
    <row r="157" spans="1:12" s="40" customFormat="1" ht="13.5">
      <c r="A157" s="67" t="s">
        <v>81</v>
      </c>
      <c r="B157" s="49">
        <f aca="true" t="shared" si="30" ref="B157:H157">B7+B30+B53</f>
        <v>20879253.391900003</v>
      </c>
      <c r="C157" s="49">
        <f t="shared" si="30"/>
        <v>3932859.7723</v>
      </c>
      <c r="D157" s="49">
        <f t="shared" si="30"/>
        <v>4099340.7097</v>
      </c>
      <c r="E157" s="49">
        <f t="shared" si="30"/>
        <v>3853362.4899999998</v>
      </c>
      <c r="F157" s="49">
        <f t="shared" si="30"/>
        <v>5406929.004</v>
      </c>
      <c r="G157" s="49">
        <f t="shared" si="30"/>
        <v>17292491.976</v>
      </c>
      <c r="H157" s="49">
        <f t="shared" si="30"/>
        <v>3922414.7468999997</v>
      </c>
      <c r="I157" s="4"/>
      <c r="J157" s="44">
        <f>H157/C157*100-100</f>
        <v>-0.2655834686394485</v>
      </c>
      <c r="K157" s="44">
        <f>G157/B157*100-100</f>
        <v>-17.178590386241822</v>
      </c>
      <c r="L157" s="4"/>
    </row>
    <row r="158" spans="1:12" s="40" customFormat="1" ht="13.5">
      <c r="A158" s="68" t="s">
        <v>79</v>
      </c>
      <c r="B158" s="44">
        <f aca="true" t="shared" si="31" ref="B158:H159">B8+B31+B54</f>
        <v>5797588.226</v>
      </c>
      <c r="C158" s="44">
        <f t="shared" si="31"/>
        <v>842722.6884000001</v>
      </c>
      <c r="D158" s="44">
        <f t="shared" si="31"/>
        <v>982414.4532999998</v>
      </c>
      <c r="E158" s="44">
        <f t="shared" si="31"/>
        <v>1073151.5223000003</v>
      </c>
      <c r="F158" s="44">
        <f t="shared" si="31"/>
        <v>989368.8276000002</v>
      </c>
      <c r="G158" s="44">
        <f t="shared" si="31"/>
        <v>3887657.4916000003</v>
      </c>
      <c r="H158" s="44">
        <f t="shared" si="31"/>
        <v>745569.2997</v>
      </c>
      <c r="I158" s="4"/>
      <c r="J158" s="44">
        <f>H158/C158*100-100</f>
        <v>-11.528512289666281</v>
      </c>
      <c r="K158" s="44">
        <f>G158/B158*100-100</f>
        <v>-32.943538932873494</v>
      </c>
      <c r="L158" s="4"/>
    </row>
    <row r="159" spans="1:12" s="40" customFormat="1" ht="25.5">
      <c r="A159" s="68" t="s">
        <v>80</v>
      </c>
      <c r="B159" s="44">
        <f t="shared" si="31"/>
        <v>86243.13510000001</v>
      </c>
      <c r="C159" s="44">
        <f t="shared" si="31"/>
        <v>22250.3685</v>
      </c>
      <c r="D159" s="44">
        <f t="shared" si="31"/>
        <v>23056.98099999999</v>
      </c>
      <c r="E159" s="44">
        <f t="shared" si="31"/>
        <v>2144.696000000008</v>
      </c>
      <c r="F159" s="44">
        <f t="shared" si="31"/>
        <v>21678.230499999998</v>
      </c>
      <c r="G159" s="44">
        <f t="shared" si="31"/>
        <v>69130.276</v>
      </c>
      <c r="H159" s="44">
        <f t="shared" si="31"/>
        <v>18935.503</v>
      </c>
      <c r="I159" s="4"/>
      <c r="J159" s="44">
        <f>H159/C159*100-100</f>
        <v>-14.898025172032547</v>
      </c>
      <c r="K159" s="44">
        <f>G159/B159*100-100</f>
        <v>-19.84257538893668</v>
      </c>
      <c r="L159" s="4"/>
    </row>
    <row r="160" spans="1:12" s="40" customFormat="1" ht="13.5">
      <c r="A160" s="68"/>
      <c r="B160" s="44"/>
      <c r="C160" s="44"/>
      <c r="D160" s="44"/>
      <c r="E160" s="44"/>
      <c r="F160" s="44"/>
      <c r="G160" s="44"/>
      <c r="H160" s="44"/>
      <c r="I160" s="4"/>
      <c r="J160" s="44"/>
      <c r="K160" s="44"/>
      <c r="L160" s="4"/>
    </row>
    <row r="161" spans="1:12" s="40" customFormat="1" ht="13.5">
      <c r="A161" s="68" t="s">
        <v>83</v>
      </c>
      <c r="B161" s="44">
        <f>B11+B33+B56</f>
        <v>1692118.0587</v>
      </c>
      <c r="C161" s="44">
        <f aca="true" t="shared" si="32" ref="C161:H161">C11+C33+C56</f>
        <v>793049.2035999999</v>
      </c>
      <c r="D161" s="44">
        <f t="shared" si="32"/>
        <v>618839.31</v>
      </c>
      <c r="E161" s="44">
        <f t="shared" si="32"/>
        <v>115915.09000000007</v>
      </c>
      <c r="F161" s="44">
        <f t="shared" si="32"/>
        <v>169040.4405999999</v>
      </c>
      <c r="G161" s="44">
        <f t="shared" si="32"/>
        <v>1696844.0442</v>
      </c>
      <c r="H161" s="44">
        <f t="shared" si="32"/>
        <v>79071.522</v>
      </c>
      <c r="I161" s="4"/>
      <c r="J161" s="44">
        <f>H161/C161*100-100</f>
        <v>-90.0294305017823</v>
      </c>
      <c r="K161" s="44">
        <f>G161/B161*100-100</f>
        <v>0.2792940761846552</v>
      </c>
      <c r="L161" s="4"/>
    </row>
    <row r="162" spans="1:12" s="40" customFormat="1" ht="13.5">
      <c r="A162" s="68" t="s">
        <v>84</v>
      </c>
      <c r="B162" s="44">
        <f aca="true" t="shared" si="33" ref="B162:H165">B12+B34+B57</f>
        <v>971827.2725</v>
      </c>
      <c r="C162" s="44">
        <f t="shared" si="33"/>
        <v>293396.6644</v>
      </c>
      <c r="D162" s="44">
        <f t="shared" si="33"/>
        <v>239492.19850000003</v>
      </c>
      <c r="E162" s="44">
        <f t="shared" si="33"/>
        <v>293448.87340000004</v>
      </c>
      <c r="F162" s="44">
        <f t="shared" si="33"/>
        <v>248397.81479999985</v>
      </c>
      <c r="G162" s="44">
        <f t="shared" si="33"/>
        <v>1074735.5511</v>
      </c>
      <c r="H162" s="44">
        <f t="shared" si="33"/>
        <v>331108.74169999996</v>
      </c>
      <c r="I162" s="4"/>
      <c r="J162" s="44">
        <f>H162/C162*100-100</f>
        <v>12.853614875657044</v>
      </c>
      <c r="K162" s="44">
        <f>G162/B162*100-100</f>
        <v>10.589153187198704</v>
      </c>
      <c r="L162" s="4"/>
    </row>
    <row r="163" spans="1:12" s="40" customFormat="1" ht="13.5">
      <c r="A163" s="68" t="s">
        <v>85</v>
      </c>
      <c r="B163" s="44">
        <f t="shared" si="33"/>
        <v>932574.1258999999</v>
      </c>
      <c r="C163" s="44">
        <f t="shared" si="33"/>
        <v>86336.6187</v>
      </c>
      <c r="D163" s="44">
        <f t="shared" si="33"/>
        <v>254530.53220000002</v>
      </c>
      <c r="E163" s="44">
        <f t="shared" si="33"/>
        <v>194915.80949999997</v>
      </c>
      <c r="F163" s="44">
        <f t="shared" si="33"/>
        <v>475526.75259999983</v>
      </c>
      <c r="G163" s="44">
        <f t="shared" si="33"/>
        <v>1011309.7129999998</v>
      </c>
      <c r="H163" s="44">
        <f t="shared" si="33"/>
        <v>216340.31059999997</v>
      </c>
      <c r="I163" s="4"/>
      <c r="J163" s="44">
        <f>H163/C163*100-100</f>
        <v>150.57769676124687</v>
      </c>
      <c r="K163" s="44">
        <f>G163/B163*100-100</f>
        <v>8.442823461782666</v>
      </c>
      <c r="L163" s="4"/>
    </row>
    <row r="164" spans="1:12" s="40" customFormat="1" ht="25.5">
      <c r="A164" s="68" t="s">
        <v>86</v>
      </c>
      <c r="B164" s="44">
        <f t="shared" si="33"/>
        <v>2208647.9208</v>
      </c>
      <c r="C164" s="44">
        <f t="shared" si="33"/>
        <v>423903.03969999996</v>
      </c>
      <c r="D164" s="44">
        <f t="shared" si="33"/>
        <v>434199.7443000001</v>
      </c>
      <c r="E164" s="44">
        <f t="shared" si="33"/>
        <v>477420.2572</v>
      </c>
      <c r="F164" s="44">
        <f t="shared" si="33"/>
        <v>788919.905</v>
      </c>
      <c r="G164" s="44">
        <f t="shared" si="33"/>
        <v>2124442.9462</v>
      </c>
      <c r="H164" s="44">
        <f t="shared" si="33"/>
        <v>583514.583</v>
      </c>
      <c r="I164" s="4"/>
      <c r="J164" s="44">
        <f>H164/C164*100-100</f>
        <v>37.6528423605923</v>
      </c>
      <c r="K164" s="44">
        <f>G164/B164*100-100</f>
        <v>-3.8125123432756</v>
      </c>
      <c r="L164" s="4"/>
    </row>
    <row r="165" spans="1:12" s="40" customFormat="1" ht="13.5">
      <c r="A165" s="68" t="s">
        <v>87</v>
      </c>
      <c r="B165" s="44">
        <f t="shared" si="33"/>
        <v>3060157.7133</v>
      </c>
      <c r="C165" s="44">
        <f t="shared" si="33"/>
        <v>677846.6636</v>
      </c>
      <c r="D165" s="44">
        <f t="shared" si="33"/>
        <v>621807.8969</v>
      </c>
      <c r="E165" s="44">
        <f t="shared" si="33"/>
        <v>841772.9619</v>
      </c>
      <c r="F165" s="44">
        <f t="shared" si="33"/>
        <v>1025398.6494999999</v>
      </c>
      <c r="G165" s="44">
        <f t="shared" si="33"/>
        <v>3166826.1719</v>
      </c>
      <c r="H165" s="44">
        <f t="shared" si="33"/>
        <v>916024.5521</v>
      </c>
      <c r="I165" s="4"/>
      <c r="J165" s="44">
        <f>H165/C165*100-100</f>
        <v>35.13742875638755</v>
      </c>
      <c r="K165" s="44">
        <f>G165/B165*100-100</f>
        <v>3.4857176849545795</v>
      </c>
      <c r="L165" s="4"/>
    </row>
    <row r="166" spans="1:12" s="40" customFormat="1" ht="13.5">
      <c r="A166" s="68" t="s">
        <v>92</v>
      </c>
      <c r="B166" s="44"/>
      <c r="C166" s="44"/>
      <c r="D166" s="44"/>
      <c r="E166" s="44"/>
      <c r="F166" s="44"/>
      <c r="G166" s="44"/>
      <c r="H166" s="44"/>
      <c r="I166" s="4"/>
      <c r="J166" s="44"/>
      <c r="K166" s="44"/>
      <c r="L166" s="4"/>
    </row>
    <row r="167" spans="1:12" s="40" customFormat="1" ht="13.5">
      <c r="A167" s="68" t="s">
        <v>99</v>
      </c>
      <c r="B167" s="44">
        <f>B16+B39+B62</f>
        <v>3705480.5280999998</v>
      </c>
      <c r="C167" s="44">
        <f aca="true" t="shared" si="34" ref="C167:H167">C16+C39+C62</f>
        <v>486090.8709</v>
      </c>
      <c r="D167" s="44">
        <f t="shared" si="34"/>
        <v>513396.6814</v>
      </c>
      <c r="E167" s="44">
        <f t="shared" si="34"/>
        <v>481512.1078</v>
      </c>
      <c r="F167" s="44">
        <f t="shared" si="34"/>
        <v>1007406.4317999997</v>
      </c>
      <c r="G167" s="44">
        <f t="shared" si="34"/>
        <v>2488406.0918999994</v>
      </c>
      <c r="H167" s="44">
        <f t="shared" si="34"/>
        <v>527863.644</v>
      </c>
      <c r="I167" s="4"/>
      <c r="J167" s="44">
        <f>H167/C167*100-100</f>
        <v>8.59361399292635</v>
      </c>
      <c r="K167" s="44">
        <f>G167/B167*100-100</f>
        <v>-32.845252510989724</v>
      </c>
      <c r="L167" s="4"/>
    </row>
    <row r="168" spans="1:12" s="40" customFormat="1" ht="13.5">
      <c r="A168" s="68" t="s">
        <v>95</v>
      </c>
      <c r="B168" s="44">
        <f>B157-B158-B159-B161-B162-B163-B164-B165-B167</f>
        <v>2424616.411500003</v>
      </c>
      <c r="C168" s="44">
        <f aca="true" t="shared" si="35" ref="C168:H168">C157-C158-C159-C161-C162-C163-C164-C165-C167</f>
        <v>307263.6545000003</v>
      </c>
      <c r="D168" s="44">
        <f t="shared" si="35"/>
        <v>411602.91209999996</v>
      </c>
      <c r="E168" s="44">
        <f t="shared" si="35"/>
        <v>373081.17189999984</v>
      </c>
      <c r="F168" s="44">
        <f t="shared" si="35"/>
        <v>681191.9516000005</v>
      </c>
      <c r="G168" s="44">
        <f t="shared" si="35"/>
        <v>1773139.6901000002</v>
      </c>
      <c r="H168" s="44">
        <f t="shared" si="35"/>
        <v>503986.5907999998</v>
      </c>
      <c r="I168" s="4"/>
      <c r="J168" s="44">
        <f>H168/C168*100-100</f>
        <v>64.0241478023556</v>
      </c>
      <c r="K168" s="44">
        <f>G168/B168*100-100</f>
        <v>-26.869269642407602</v>
      </c>
      <c r="L168" s="4"/>
    </row>
    <row r="169" spans="1:12" s="40" customFormat="1" ht="13.5">
      <c r="A169" s="68"/>
      <c r="B169" s="44"/>
      <c r="C169" s="44"/>
      <c r="D169" s="44"/>
      <c r="E169" s="44"/>
      <c r="F169" s="44"/>
      <c r="G169" s="44"/>
      <c r="H169" s="44"/>
      <c r="I169" s="4"/>
      <c r="J169" s="44"/>
      <c r="K169" s="44"/>
      <c r="L169" s="4"/>
    </row>
    <row r="170" spans="1:12" s="40" customFormat="1" ht="13.5">
      <c r="A170" s="67" t="s">
        <v>88</v>
      </c>
      <c r="B170" s="49">
        <f>B19+B42+B65</f>
        <v>2016018.9399000003</v>
      </c>
      <c r="C170" s="49">
        <f aca="true" t="shared" si="36" ref="C170:H170">C19+C42+C65</f>
        <v>536508.9555</v>
      </c>
      <c r="D170" s="49">
        <f t="shared" si="36"/>
        <v>539906.0882</v>
      </c>
      <c r="E170" s="49">
        <f t="shared" si="36"/>
        <v>593993.7008000001</v>
      </c>
      <c r="F170" s="49">
        <f t="shared" si="36"/>
        <v>644278.2433999999</v>
      </c>
      <c r="G170" s="49">
        <f t="shared" si="36"/>
        <v>2314686.9879</v>
      </c>
      <c r="H170" s="49">
        <f t="shared" si="36"/>
        <v>610137.466</v>
      </c>
      <c r="I170" s="4"/>
      <c r="J170" s="44">
        <f>H170/C170*100-100</f>
        <v>13.72363121718665</v>
      </c>
      <c r="K170" s="44">
        <f>G170/B170*100-100</f>
        <v>14.81474415189841</v>
      </c>
      <c r="L170" s="4"/>
    </row>
    <row r="171" spans="1:12" s="40" customFormat="1" ht="13.5">
      <c r="A171" s="68" t="s">
        <v>93</v>
      </c>
      <c r="B171" s="44">
        <f aca="true" t="shared" si="37" ref="B171:H174">B20+B43+B66</f>
        <v>201728.5428</v>
      </c>
      <c r="C171" s="44">
        <f t="shared" si="37"/>
        <v>65099.031599999995</v>
      </c>
      <c r="D171" s="44">
        <f t="shared" si="37"/>
        <v>66083.62160000001</v>
      </c>
      <c r="E171" s="44">
        <f t="shared" si="37"/>
        <v>86142.88</v>
      </c>
      <c r="F171" s="44">
        <f t="shared" si="37"/>
        <v>59084.4598</v>
      </c>
      <c r="G171" s="44">
        <f t="shared" si="37"/>
        <v>276409.993</v>
      </c>
      <c r="H171" s="44">
        <f t="shared" si="37"/>
        <v>80178.726</v>
      </c>
      <c r="I171" s="4"/>
      <c r="J171" s="44">
        <f>H171/C171*100-100</f>
        <v>23.16423766893638</v>
      </c>
      <c r="K171" s="44">
        <f>G171/B171*100-100</f>
        <v>37.02076521419261</v>
      </c>
      <c r="L171" s="4"/>
    </row>
    <row r="172" spans="1:12" s="40" customFormat="1" ht="13.5">
      <c r="A172" s="68" t="s">
        <v>90</v>
      </c>
      <c r="B172" s="44">
        <f t="shared" si="37"/>
        <v>1309382.9352000002</v>
      </c>
      <c r="C172" s="44">
        <f t="shared" si="37"/>
        <v>344903.1224</v>
      </c>
      <c r="D172" s="44">
        <f t="shared" si="37"/>
        <v>307140.0728</v>
      </c>
      <c r="E172" s="44">
        <f t="shared" si="37"/>
        <v>348035.9738999999</v>
      </c>
      <c r="F172" s="44">
        <f t="shared" si="37"/>
        <v>430844.8694</v>
      </c>
      <c r="G172" s="44">
        <f t="shared" si="37"/>
        <v>1430924.0385</v>
      </c>
      <c r="H172" s="44">
        <f t="shared" si="37"/>
        <v>390133.67300000007</v>
      </c>
      <c r="I172" s="4"/>
      <c r="J172" s="44">
        <f>H172/C172*100-100</f>
        <v>13.113986990104465</v>
      </c>
      <c r="K172" s="44">
        <f>G172/B172*100-100</f>
        <v>9.282319177424995</v>
      </c>
      <c r="L172" s="4"/>
    </row>
    <row r="173" spans="1:12" s="40" customFormat="1" ht="13.5">
      <c r="A173" s="68" t="s">
        <v>91</v>
      </c>
      <c r="B173" s="44">
        <f t="shared" si="37"/>
        <v>160688.8586</v>
      </c>
      <c r="C173" s="44">
        <f t="shared" si="37"/>
        <v>54190.7</v>
      </c>
      <c r="D173" s="44">
        <f t="shared" si="37"/>
        <v>56044.799999999996</v>
      </c>
      <c r="E173" s="44">
        <f t="shared" si="37"/>
        <v>75816.72</v>
      </c>
      <c r="F173" s="44">
        <f t="shared" si="37"/>
        <v>66856.4234</v>
      </c>
      <c r="G173" s="44">
        <f t="shared" si="37"/>
        <v>252908.6434</v>
      </c>
      <c r="H173" s="44">
        <f t="shared" si="37"/>
        <v>68897.829</v>
      </c>
      <c r="I173" s="4"/>
      <c r="J173" s="44">
        <f>H173/C173*100-100</f>
        <v>27.139581145842357</v>
      </c>
      <c r="K173" s="44">
        <f>G173/B173*100-100</f>
        <v>57.39027932830186</v>
      </c>
      <c r="L173" s="4"/>
    </row>
    <row r="174" spans="1:12" s="40" customFormat="1" ht="13.5">
      <c r="A174" s="68" t="s">
        <v>94</v>
      </c>
      <c r="B174" s="44">
        <f t="shared" si="37"/>
        <v>344218.60330000013</v>
      </c>
      <c r="C174" s="44">
        <f t="shared" si="37"/>
        <v>72316.1015</v>
      </c>
      <c r="D174" s="44">
        <f t="shared" si="37"/>
        <v>110637.59379999993</v>
      </c>
      <c r="E174" s="44">
        <f t="shared" si="37"/>
        <v>83998.12690000009</v>
      </c>
      <c r="F174" s="44">
        <f t="shared" si="37"/>
        <v>87492.49079999982</v>
      </c>
      <c r="G174" s="44">
        <f t="shared" si="37"/>
        <v>354444.31299999985</v>
      </c>
      <c r="H174" s="44">
        <f t="shared" si="37"/>
        <v>70927.23799999998</v>
      </c>
      <c r="I174" s="4"/>
      <c r="J174" s="44">
        <f>H174/C174*100-100</f>
        <v>-1.9205453159003838</v>
      </c>
      <c r="K174" s="44">
        <f>G174/B174*100-100</f>
        <v>2.9707022229381437</v>
      </c>
      <c r="L174" s="4"/>
    </row>
    <row r="175" spans="1:12" s="40" customFormat="1" ht="13.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s="40" customFormat="1" ht="13.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s="40" customFormat="1" ht="25.5">
      <c r="A177" s="74" t="s">
        <v>135</v>
      </c>
      <c r="B177" s="49"/>
      <c r="C177" s="49"/>
      <c r="D177" s="49"/>
      <c r="E177" s="49"/>
      <c r="F177" s="49"/>
      <c r="G177" s="49"/>
      <c r="H177" s="49"/>
      <c r="I177" s="4"/>
      <c r="J177" s="44"/>
      <c r="K177" s="44"/>
      <c r="L177" s="4"/>
    </row>
    <row r="178" spans="1:12" s="40" customFormat="1" ht="13.5">
      <c r="A178" s="74" t="s">
        <v>98</v>
      </c>
      <c r="B178" s="51">
        <f>B3/B153</f>
        <v>0.3178158424157922</v>
      </c>
      <c r="C178" s="51">
        <f aca="true" t="shared" si="38" ref="C178:H178">C3/C153</f>
        <v>0.28563013547236604</v>
      </c>
      <c r="D178" s="51">
        <f t="shared" si="38"/>
        <v>0.29317376304100917</v>
      </c>
      <c r="E178" s="51">
        <f t="shared" si="38"/>
        <v>0.34017419196052645</v>
      </c>
      <c r="F178" s="51">
        <f t="shared" si="38"/>
        <v>0.25670245543538567</v>
      </c>
      <c r="G178" s="51">
        <f t="shared" si="38"/>
        <v>0.29101902409734876</v>
      </c>
      <c r="H178" s="51">
        <f t="shared" si="38"/>
        <v>0.2762907674051442</v>
      </c>
      <c r="I178" s="4"/>
      <c r="J178" s="51">
        <f>H178-C178</f>
        <v>-0.009339368067221854</v>
      </c>
      <c r="K178" s="51">
        <f>G178-B178</f>
        <v>-0.02679681831844344</v>
      </c>
      <c r="L178" s="4"/>
    </row>
    <row r="179" spans="1:12" s="40" customFormat="1" ht="13.5">
      <c r="A179" s="6"/>
      <c r="B179" s="49"/>
      <c r="C179" s="49"/>
      <c r="D179" s="49"/>
      <c r="E179" s="49"/>
      <c r="F179" s="49"/>
      <c r="G179" s="49"/>
      <c r="H179" s="49"/>
      <c r="I179" s="4"/>
      <c r="J179" s="51"/>
      <c r="K179" s="51"/>
      <c r="L179" s="4"/>
    </row>
    <row r="180" spans="1:12" s="40" customFormat="1" ht="13.5">
      <c r="A180" s="6" t="s">
        <v>100</v>
      </c>
      <c r="B180" s="51">
        <f>B5/B155</f>
        <v>0.7654746627238487</v>
      </c>
      <c r="C180" s="51">
        <f aca="true" t="shared" si="39" ref="C180:H180">C5/C155</f>
        <v>0.7749962929288028</v>
      </c>
      <c r="D180" s="51">
        <f t="shared" si="39"/>
        <v>0.7518473599668262</v>
      </c>
      <c r="E180" s="51">
        <f t="shared" si="39"/>
        <v>0.7597184742344976</v>
      </c>
      <c r="F180" s="51">
        <f t="shared" si="39"/>
        <v>0.8146503326737601</v>
      </c>
      <c r="G180" s="51">
        <f t="shared" si="39"/>
        <v>0.7752679197893507</v>
      </c>
      <c r="H180" s="51">
        <f t="shared" si="39"/>
        <v>0.7810743875451569</v>
      </c>
      <c r="I180" s="4"/>
      <c r="J180" s="51">
        <f>H180-C180</f>
        <v>0.006078094616354113</v>
      </c>
      <c r="K180" s="51">
        <f>G180-B180</f>
        <v>0.009793257065502048</v>
      </c>
      <c r="L180" s="4"/>
    </row>
    <row r="181" spans="1:12" s="40" customFormat="1" ht="13.5">
      <c r="A181" s="6"/>
      <c r="B181" s="51"/>
      <c r="C181" s="51"/>
      <c r="D181" s="51"/>
      <c r="E181" s="51"/>
      <c r="F181" s="51"/>
      <c r="G181" s="51"/>
      <c r="H181" s="51"/>
      <c r="I181" s="4"/>
      <c r="J181" s="51"/>
      <c r="K181" s="51"/>
      <c r="L181" s="4"/>
    </row>
    <row r="182" spans="1:12" s="40" customFormat="1" ht="13.5">
      <c r="A182" s="67" t="s">
        <v>81</v>
      </c>
      <c r="B182" s="51">
        <f aca="true" t="shared" si="40" ref="B182:H182">B7/B157</f>
        <v>0.2736468151642117</v>
      </c>
      <c r="C182" s="51">
        <f t="shared" si="40"/>
        <v>0.22050104305978033</v>
      </c>
      <c r="D182" s="51">
        <f t="shared" si="40"/>
        <v>0.24795148383125865</v>
      </c>
      <c r="E182" s="51">
        <f t="shared" si="40"/>
        <v>0.2946683789149565</v>
      </c>
      <c r="F182" s="51">
        <f t="shared" si="40"/>
        <v>0.19349853296131792</v>
      </c>
      <c r="G182" s="51">
        <f t="shared" si="40"/>
        <v>0.23509244403537782</v>
      </c>
      <c r="H182" s="51">
        <f t="shared" si="40"/>
        <v>0.20568444051910162</v>
      </c>
      <c r="I182" s="4"/>
      <c r="J182" s="51">
        <f>H182-C182</f>
        <v>-0.014816602540678708</v>
      </c>
      <c r="K182" s="51">
        <f>G182-B182</f>
        <v>-0.038554371128833864</v>
      </c>
      <c r="L182" s="4"/>
    </row>
    <row r="183" spans="1:12" s="40" customFormat="1" ht="13.5">
      <c r="A183" s="68" t="s">
        <v>79</v>
      </c>
      <c r="B183" s="52">
        <f aca="true" t="shared" si="41" ref="B183:H183">B8/B158</f>
        <v>0.6874569407199566</v>
      </c>
      <c r="C183" s="52">
        <f t="shared" si="41"/>
        <v>0.6880659402927736</v>
      </c>
      <c r="D183" s="52">
        <f t="shared" si="41"/>
        <v>0.7252234875075</v>
      </c>
      <c r="E183" s="52">
        <f t="shared" si="41"/>
        <v>0.7385113448857845</v>
      </c>
      <c r="F183" s="52">
        <f t="shared" si="41"/>
        <v>0.6966685861449715</v>
      </c>
      <c r="G183" s="52">
        <f t="shared" si="41"/>
        <v>0.7135699524183876</v>
      </c>
      <c r="H183" s="52">
        <f t="shared" si="41"/>
        <v>0.6812339015358736</v>
      </c>
      <c r="I183" s="4"/>
      <c r="J183" s="52">
        <f>H183-C183</f>
        <v>-0.006832038756899972</v>
      </c>
      <c r="K183" s="52">
        <f>G183-B183</f>
        <v>0.026113011698431055</v>
      </c>
      <c r="L183" s="4"/>
    </row>
    <row r="184" spans="1:12" s="40" customFormat="1" ht="25.5">
      <c r="A184" s="68" t="s">
        <v>80</v>
      </c>
      <c r="B184" s="52">
        <f aca="true" t="shared" si="42" ref="B184:H184">B9/B159</f>
        <v>0.10496439501536627</v>
      </c>
      <c r="C184" s="52">
        <f t="shared" si="42"/>
        <v>0.13100497638949213</v>
      </c>
      <c r="D184" s="52">
        <f t="shared" si="42"/>
        <v>0.11967893801881528</v>
      </c>
      <c r="E184" s="52">
        <f t="shared" si="42"/>
        <v>1.3766748294396907</v>
      </c>
      <c r="F184" s="52">
        <f t="shared" si="42"/>
        <v>0.226204302053159</v>
      </c>
      <c r="G184" s="52">
        <f t="shared" si="42"/>
        <v>0.1957261388628045</v>
      </c>
      <c r="H184" s="52">
        <f t="shared" si="42"/>
        <v>0.25078657799584203</v>
      </c>
      <c r="I184" s="4"/>
      <c r="J184" s="52">
        <f>H184-C184</f>
        <v>0.1197816016063499</v>
      </c>
      <c r="K184" s="52">
        <f>G184-B184</f>
        <v>0.09076174384743822</v>
      </c>
      <c r="L184" s="4"/>
    </row>
    <row r="185" spans="1:12" s="40" customFormat="1" ht="13.5">
      <c r="A185" s="68"/>
      <c r="B185" s="52"/>
      <c r="C185" s="52"/>
      <c r="D185" s="52"/>
      <c r="E185" s="52"/>
      <c r="F185" s="52"/>
      <c r="G185" s="52"/>
      <c r="H185" s="52"/>
      <c r="I185" s="4"/>
      <c r="J185" s="52"/>
      <c r="K185" s="52"/>
      <c r="L185" s="4"/>
    </row>
    <row r="186" spans="1:12" s="40" customFormat="1" ht="13.5">
      <c r="A186" s="68" t="s">
        <v>83</v>
      </c>
      <c r="B186" s="52">
        <f>B11/B161</f>
        <v>0.02520653667201478</v>
      </c>
      <c r="C186" s="52">
        <f aca="true" t="shared" si="43" ref="C186:H186">C11/C161</f>
        <v>0.0026451070002688547</v>
      </c>
      <c r="D186" s="52">
        <f t="shared" si="43"/>
        <v>0.0056027468584696075</v>
      </c>
      <c r="E186" s="52">
        <f t="shared" si="43"/>
        <v>0.039137268495413303</v>
      </c>
      <c r="F186" s="52">
        <f t="shared" si="43"/>
        <v>0.023457572554386734</v>
      </c>
      <c r="G186" s="52">
        <f t="shared" si="43"/>
        <v>0.00828996539079817</v>
      </c>
      <c r="H186" s="52">
        <f t="shared" si="43"/>
        <v>0.0359026983191243</v>
      </c>
      <c r="I186" s="4"/>
      <c r="J186" s="52">
        <f aca="true" t="shared" si="44" ref="J186:J193">H186-C186</f>
        <v>0.033257591318855445</v>
      </c>
      <c r="K186" s="52">
        <f aca="true" t="shared" si="45" ref="K186:K193">G186-B186</f>
        <v>-0.01691657128121661</v>
      </c>
      <c r="L186" s="4"/>
    </row>
    <row r="187" spans="1:12" s="40" customFormat="1" ht="13.5">
      <c r="A187" s="68" t="s">
        <v>84</v>
      </c>
      <c r="B187" s="52">
        <f>B12/B162</f>
        <v>0.46374424658884017</v>
      </c>
      <c r="C187" s="52">
        <f aca="true" t="shared" si="46" ref="C187:H187">C12/C162</f>
        <v>0.39343465692106894</v>
      </c>
      <c r="D187" s="52">
        <f t="shared" si="46"/>
        <v>0.46173719850836825</v>
      </c>
      <c r="E187" s="52">
        <f t="shared" si="46"/>
        <v>0.4468522256729167</v>
      </c>
      <c r="F187" s="52">
        <f t="shared" si="46"/>
        <v>0.5414891850328793</v>
      </c>
      <c r="G187" s="52">
        <f t="shared" si="46"/>
        <v>0.45745940459194323</v>
      </c>
      <c r="H187" s="52">
        <f t="shared" si="46"/>
        <v>0.40219586869336954</v>
      </c>
      <c r="I187" s="4"/>
      <c r="J187" s="52">
        <f t="shared" si="44"/>
        <v>0.008761211772300603</v>
      </c>
      <c r="K187" s="52">
        <f t="shared" si="45"/>
        <v>-0.006284841996896939</v>
      </c>
      <c r="L187" s="4"/>
    </row>
    <row r="188" spans="1:12" s="40" customFormat="1" ht="13.5">
      <c r="A188" s="68" t="s">
        <v>85</v>
      </c>
      <c r="B188" s="52">
        <f>B13/B163</f>
        <v>0.06855701646054001</v>
      </c>
      <c r="C188" s="52">
        <f aca="true" t="shared" si="47" ref="C188:H188">C13/C163</f>
        <v>0.1337192511570991</v>
      </c>
      <c r="D188" s="52">
        <f t="shared" si="47"/>
        <v>0.054980170272869146</v>
      </c>
      <c r="E188" s="52">
        <f t="shared" si="47"/>
        <v>0.081250335930293</v>
      </c>
      <c r="F188" s="52">
        <f t="shared" si="47"/>
        <v>0.028195362567283694</v>
      </c>
      <c r="G188" s="52">
        <f t="shared" si="47"/>
        <v>0.0541709661202473</v>
      </c>
      <c r="H188" s="52">
        <f t="shared" si="47"/>
        <v>0.04373147091155189</v>
      </c>
      <c r="I188" s="4"/>
      <c r="J188" s="52">
        <f t="shared" si="44"/>
        <v>-0.08998778024554721</v>
      </c>
      <c r="K188" s="52">
        <f t="shared" si="45"/>
        <v>-0.014386050340292708</v>
      </c>
      <c r="L188" s="4"/>
    </row>
    <row r="189" spans="1:12" s="40" customFormat="1" ht="25.5">
      <c r="A189" s="68" t="s">
        <v>86</v>
      </c>
      <c r="B189" s="52">
        <f>B14/B164</f>
        <v>0.1761129544627057</v>
      </c>
      <c r="C189" s="52">
        <f aca="true" t="shared" si="48" ref="C189:H189">C14/C164</f>
        <v>0.14769045780918943</v>
      </c>
      <c r="D189" s="52">
        <f t="shared" si="48"/>
        <v>0.15569707211363734</v>
      </c>
      <c r="E189" s="52">
        <f t="shared" si="48"/>
        <v>0.13583776792452362</v>
      </c>
      <c r="F189" s="52">
        <f t="shared" si="48"/>
        <v>0.07974329193785525</v>
      </c>
      <c r="G189" s="52">
        <f t="shared" si="48"/>
        <v>0.121430813551118</v>
      </c>
      <c r="H189" s="52">
        <f t="shared" si="48"/>
        <v>0.0893434719865433</v>
      </c>
      <c r="I189" s="4"/>
      <c r="J189" s="52">
        <f t="shared" si="44"/>
        <v>-0.058346985822646136</v>
      </c>
      <c r="K189" s="52">
        <f t="shared" si="45"/>
        <v>-0.0546821409115877</v>
      </c>
      <c r="L189" s="4"/>
    </row>
    <row r="190" spans="1:12" s="40" customFormat="1" ht="13.5">
      <c r="A190" s="68" t="s">
        <v>87</v>
      </c>
      <c r="B190" s="52">
        <f>B15/B165</f>
        <v>0.07860970866125327</v>
      </c>
      <c r="C190" s="52">
        <f aca="true" t="shared" si="49" ref="C190:H190">C15/C165</f>
        <v>0.05903084155860408</v>
      </c>
      <c r="D190" s="52">
        <f t="shared" si="49"/>
        <v>0.07787431655566034</v>
      </c>
      <c r="E190" s="52">
        <f t="shared" si="49"/>
        <v>0.06454253517168002</v>
      </c>
      <c r="F190" s="52">
        <f t="shared" si="49"/>
        <v>0.05259315303984124</v>
      </c>
      <c r="G190" s="52">
        <f t="shared" si="49"/>
        <v>0.06211134505749915</v>
      </c>
      <c r="H190" s="52">
        <f t="shared" si="49"/>
        <v>0.046481720279645776</v>
      </c>
      <c r="I190" s="4"/>
      <c r="J190" s="52">
        <f t="shared" si="44"/>
        <v>-0.012549121278958304</v>
      </c>
      <c r="K190" s="52">
        <f t="shared" si="45"/>
        <v>-0.016498363603754125</v>
      </c>
      <c r="L190" s="4"/>
    </row>
    <row r="191" spans="1:12" s="40" customFormat="1" ht="13.5">
      <c r="A191" s="68" t="s">
        <v>92</v>
      </c>
      <c r="B191" s="52"/>
      <c r="C191" s="52"/>
      <c r="D191" s="52"/>
      <c r="E191" s="52"/>
      <c r="F191" s="52"/>
      <c r="G191" s="52"/>
      <c r="H191" s="52"/>
      <c r="I191" s="4"/>
      <c r="J191" s="52">
        <f t="shared" si="44"/>
        <v>0</v>
      </c>
      <c r="K191" s="52">
        <f t="shared" si="45"/>
        <v>0</v>
      </c>
      <c r="L191" s="4"/>
    </row>
    <row r="192" spans="1:12" s="40" customFormat="1" ht="13.5">
      <c r="A192" s="68" t="s">
        <v>99</v>
      </c>
      <c r="B192" s="52">
        <f>B16/B167</f>
        <v>0.04299852744920433</v>
      </c>
      <c r="C192" s="52">
        <f aca="true" t="shared" si="50" ref="C192:H192">C16/C167</f>
        <v>0.009862456357437427</v>
      </c>
      <c r="D192" s="52">
        <f t="shared" si="50"/>
        <v>0.007972451222003556</v>
      </c>
      <c r="E192" s="52">
        <f t="shared" si="50"/>
        <v>0.010903385221168052</v>
      </c>
      <c r="F192" s="52">
        <f t="shared" si="50"/>
        <v>0.002826102663363998</v>
      </c>
      <c r="G192" s="52">
        <f t="shared" si="50"/>
        <v>0.006825343361473549</v>
      </c>
      <c r="H192" s="52">
        <f t="shared" si="50"/>
        <v>0.00473229976793022</v>
      </c>
      <c r="I192" s="4"/>
      <c r="J192" s="52">
        <f t="shared" si="44"/>
        <v>-0.005130156589507207</v>
      </c>
      <c r="K192" s="52">
        <f t="shared" si="45"/>
        <v>-0.03617318408773078</v>
      </c>
      <c r="L192" s="4"/>
    </row>
    <row r="193" spans="1:12" s="40" customFormat="1" ht="13.5">
      <c r="A193" s="68" t="s">
        <v>95</v>
      </c>
      <c r="B193" s="52">
        <f aca="true" t="shared" si="51" ref="B193:H193">B18/B168</f>
        <v>0</v>
      </c>
      <c r="C193" s="52">
        <f t="shared" si="51"/>
        <v>0</v>
      </c>
      <c r="D193" s="52">
        <f t="shared" si="51"/>
        <v>0</v>
      </c>
      <c r="E193" s="52">
        <f t="shared" si="51"/>
        <v>0</v>
      </c>
      <c r="F193" s="52">
        <f t="shared" si="51"/>
        <v>0</v>
      </c>
      <c r="G193" s="52">
        <f t="shared" si="51"/>
        <v>0</v>
      </c>
      <c r="H193" s="52">
        <f t="shared" si="51"/>
        <v>0</v>
      </c>
      <c r="I193" s="4"/>
      <c r="J193" s="52">
        <f t="shared" si="44"/>
        <v>0</v>
      </c>
      <c r="K193" s="52">
        <f t="shared" si="45"/>
        <v>0</v>
      </c>
      <c r="L193" s="4"/>
    </row>
    <row r="194" spans="1:12" s="40" customFormat="1" ht="13.5">
      <c r="A194" s="68"/>
      <c r="B194" s="51"/>
      <c r="C194" s="52"/>
      <c r="D194" s="52"/>
      <c r="E194" s="52"/>
      <c r="F194" s="52"/>
      <c r="G194" s="52"/>
      <c r="H194" s="52"/>
      <c r="I194" s="4"/>
      <c r="J194" s="52"/>
      <c r="K194" s="52"/>
      <c r="L194" s="4"/>
    </row>
    <row r="195" spans="1:12" s="40" customFormat="1" ht="13.5">
      <c r="A195" s="67" t="s">
        <v>88</v>
      </c>
      <c r="B195" s="51">
        <f>B19/B170</f>
        <v>0.5347624168419153</v>
      </c>
      <c r="C195" s="51">
        <f aca="true" t="shared" si="52" ref="C195:H195">C19/C170</f>
        <v>0.574475190656906</v>
      </c>
      <c r="D195" s="51">
        <f t="shared" si="52"/>
        <v>0.4693281197194693</v>
      </c>
      <c r="E195" s="51">
        <f t="shared" si="52"/>
        <v>0.48372379911271957</v>
      </c>
      <c r="F195" s="51">
        <f t="shared" si="52"/>
        <v>0.6105280352541547</v>
      </c>
      <c r="G195" s="51">
        <f t="shared" si="52"/>
        <v>0.5366958987949647</v>
      </c>
      <c r="H195" s="51">
        <f t="shared" si="52"/>
        <v>0.5942607251723826</v>
      </c>
      <c r="I195" s="4"/>
      <c r="J195" s="51">
        <f>H195-C195</f>
        <v>0.0197855345154766</v>
      </c>
      <c r="K195" s="51">
        <f>G195-B195</f>
        <v>0.0019334819530494318</v>
      </c>
      <c r="L195" s="4"/>
    </row>
    <row r="196" spans="1:12" s="40" customFormat="1" ht="13.5">
      <c r="A196" s="68" t="s">
        <v>93</v>
      </c>
      <c r="B196" s="52">
        <f aca="true" t="shared" si="53" ref="B196:H199">B20/B171</f>
        <v>0.17188204712496438</v>
      </c>
      <c r="C196" s="52">
        <f t="shared" si="53"/>
        <v>0.11801913809114176</v>
      </c>
      <c r="D196" s="52">
        <f t="shared" si="53"/>
        <v>0.16367598109967993</v>
      </c>
      <c r="E196" s="52">
        <f t="shared" si="53"/>
        <v>0.0974612179207382</v>
      </c>
      <c r="F196" s="52">
        <f t="shared" si="53"/>
        <v>0.14648189776628875</v>
      </c>
      <c r="G196" s="52">
        <f t="shared" si="53"/>
        <v>0.12861194566145803</v>
      </c>
      <c r="H196" s="52">
        <f t="shared" si="53"/>
        <v>0.08784189212485118</v>
      </c>
      <c r="I196" s="4"/>
      <c r="J196" s="52">
        <f>H196-C196</f>
        <v>-0.03017724596629058</v>
      </c>
      <c r="K196" s="52">
        <f>G196-B196</f>
        <v>-0.04327010146350635</v>
      </c>
      <c r="L196" s="4"/>
    </row>
    <row r="197" spans="1:12" s="40" customFormat="1" ht="13.5">
      <c r="A197" s="68" t="s">
        <v>90</v>
      </c>
      <c r="B197" s="52">
        <f t="shared" si="53"/>
        <v>0.7059698607258892</v>
      </c>
      <c r="C197" s="52">
        <f t="shared" si="53"/>
        <v>0.7599772903650582</v>
      </c>
      <c r="D197" s="52">
        <f t="shared" si="53"/>
        <v>0.6612880167292844</v>
      </c>
      <c r="E197" s="52">
        <f t="shared" si="53"/>
        <v>0.6280783855487532</v>
      </c>
      <c r="F197" s="52">
        <f t="shared" si="53"/>
        <v>0.782502784516157</v>
      </c>
      <c r="G197" s="52">
        <f t="shared" si="53"/>
        <v>0.7134954373051439</v>
      </c>
      <c r="H197" s="52">
        <f t="shared" si="53"/>
        <v>0.7835012231820347</v>
      </c>
      <c r="I197" s="4"/>
      <c r="J197" s="52">
        <f>H197-C197</f>
        <v>0.02352393281697651</v>
      </c>
      <c r="K197" s="52">
        <f>G197-B197</f>
        <v>0.007525576579254678</v>
      </c>
      <c r="L197" s="4"/>
    </row>
    <row r="198" spans="1:12" ht="13.5">
      <c r="A198" s="68" t="s">
        <v>91</v>
      </c>
      <c r="B198" s="52">
        <f t="shared" si="53"/>
        <v>0.5895689012007208</v>
      </c>
      <c r="C198" s="52">
        <f t="shared" si="53"/>
        <v>0.5841076051794866</v>
      </c>
      <c r="D198" s="52">
        <f t="shared" si="53"/>
        <v>0.623210360283202</v>
      </c>
      <c r="E198" s="52">
        <f t="shared" si="53"/>
        <v>0.676237378773442</v>
      </c>
      <c r="F198" s="52">
        <f t="shared" si="53"/>
        <v>0.6336673358449505</v>
      </c>
      <c r="G198" s="52">
        <f t="shared" si="53"/>
        <v>0.6334925115493305</v>
      </c>
      <c r="H198" s="52">
        <f t="shared" si="53"/>
        <v>0.6560482188778402</v>
      </c>
      <c r="I198" s="4"/>
      <c r="J198" s="52">
        <f>H198-C198</f>
        <v>0.07194061369835358</v>
      </c>
      <c r="K198" s="52">
        <f>G198-B198</f>
        <v>0.0439236103486097</v>
      </c>
      <c r="L198" s="4"/>
    </row>
    <row r="199" spans="1:12" ht="13.5">
      <c r="A199" s="68" t="s">
        <v>94</v>
      </c>
      <c r="B199" s="52">
        <f t="shared" si="53"/>
        <v>0.07058190163773786</v>
      </c>
      <c r="C199" s="52">
        <f t="shared" si="53"/>
        <v>0.09342888180995193</v>
      </c>
      <c r="D199" s="52">
        <f t="shared" si="53"/>
        <v>0.04104443927268346</v>
      </c>
      <c r="E199" s="52">
        <f t="shared" si="53"/>
        <v>0.10797058618696571</v>
      </c>
      <c r="F199" s="52">
        <f t="shared" si="53"/>
        <v>0.05935463206632009</v>
      </c>
      <c r="G199" s="52">
        <f t="shared" si="53"/>
        <v>0.0721125467740258</v>
      </c>
      <c r="H199" s="52">
        <f t="shared" si="53"/>
        <v>0.06580228035948626</v>
      </c>
      <c r="I199" s="4"/>
      <c r="J199" s="52">
        <f>H199-C199</f>
        <v>-0.027626601450465665</v>
      </c>
      <c r="K199" s="52">
        <f>G199-B199</f>
        <v>0.0015306451362879364</v>
      </c>
      <c r="L199" s="4"/>
    </row>
    <row r="200" spans="2:12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25.5">
      <c r="A202" s="74" t="s">
        <v>136</v>
      </c>
      <c r="B202" s="49"/>
      <c r="C202" s="49"/>
      <c r="D202" s="49"/>
      <c r="E202" s="49"/>
      <c r="F202" s="49"/>
      <c r="G202" s="49"/>
      <c r="H202" s="49"/>
      <c r="I202" s="4"/>
      <c r="J202" s="44"/>
      <c r="K202" s="44"/>
      <c r="L202" s="4"/>
    </row>
    <row r="203" spans="1:12" ht="13.5">
      <c r="A203" s="74" t="s">
        <v>98</v>
      </c>
      <c r="B203" s="51">
        <f>B78/B153</f>
        <v>0.37756002068335254</v>
      </c>
      <c r="C203" s="51">
        <f aca="true" t="shared" si="54" ref="C203:H203">C78/C153</f>
        <v>0.39354239117968287</v>
      </c>
      <c r="D203" s="51">
        <f t="shared" si="54"/>
        <v>0.395643967365489</v>
      </c>
      <c r="E203" s="51">
        <f t="shared" si="54"/>
        <v>0.36042795162832497</v>
      </c>
      <c r="F203" s="51">
        <f t="shared" si="54"/>
        <v>0.5514202907967153</v>
      </c>
      <c r="G203" s="51">
        <f t="shared" si="54"/>
        <v>0.4348093675424821</v>
      </c>
      <c r="H203" s="51">
        <f t="shared" si="54"/>
        <v>0.48185260412650727</v>
      </c>
      <c r="I203" s="4"/>
      <c r="J203" s="51">
        <f>H203-C203</f>
        <v>0.0883102129468244</v>
      </c>
      <c r="K203" s="51">
        <f>G203-B203</f>
        <v>0.05724934685912958</v>
      </c>
      <c r="L203" s="4"/>
    </row>
    <row r="204" spans="1:12" ht="13.5">
      <c r="A204" s="6"/>
      <c r="B204" s="49"/>
      <c r="C204" s="49"/>
      <c r="D204" s="49"/>
      <c r="E204" s="49"/>
      <c r="F204" s="49"/>
      <c r="G204" s="49"/>
      <c r="H204" s="49"/>
      <c r="I204" s="4"/>
      <c r="J204" s="51"/>
      <c r="K204" s="51"/>
      <c r="L204" s="4"/>
    </row>
    <row r="205" spans="1:12" ht="13.5">
      <c r="A205" s="6" t="s">
        <v>100</v>
      </c>
      <c r="B205" s="51">
        <f>B80/B155</f>
        <v>0.05391569576985532</v>
      </c>
      <c r="C205" s="51">
        <f aca="true" t="shared" si="55" ref="C205:H205">C80/C155</f>
        <v>0.05062882947221166</v>
      </c>
      <c r="D205" s="51">
        <f t="shared" si="55"/>
        <v>0.05420297383431559</v>
      </c>
      <c r="E205" s="51">
        <f t="shared" si="55"/>
        <v>0.060965115943271295</v>
      </c>
      <c r="F205" s="51">
        <f t="shared" si="55"/>
        <v>0.04808483851842453</v>
      </c>
      <c r="G205" s="51">
        <f t="shared" si="55"/>
        <v>0.053576754116926834</v>
      </c>
      <c r="H205" s="51">
        <f t="shared" si="55"/>
        <v>0.0455946806074342</v>
      </c>
      <c r="I205" s="4"/>
      <c r="J205" s="51">
        <f>H205-C205</f>
        <v>-0.00503414886477746</v>
      </c>
      <c r="K205" s="51">
        <f>G205-B205</f>
        <v>-0.00033894165292848444</v>
      </c>
      <c r="L205" s="4"/>
    </row>
    <row r="206" spans="1:12" ht="13.5">
      <c r="A206" s="6"/>
      <c r="B206" s="51"/>
      <c r="C206" s="51"/>
      <c r="D206" s="51"/>
      <c r="E206" s="51"/>
      <c r="F206" s="51"/>
      <c r="G206" s="51"/>
      <c r="H206" s="51"/>
      <c r="I206" s="4"/>
      <c r="J206" s="51"/>
      <c r="K206" s="51"/>
      <c r="L206" s="4"/>
    </row>
    <row r="207" spans="1:12" ht="13.5">
      <c r="A207" s="67" t="s">
        <v>81</v>
      </c>
      <c r="B207" s="51">
        <f aca="true" t="shared" si="56" ref="B207:H209">B82/B157</f>
        <v>0.41858016672140674</v>
      </c>
      <c r="C207" s="51">
        <f t="shared" si="56"/>
        <v>0.4490551252904635</v>
      </c>
      <c r="D207" s="51">
        <f t="shared" si="56"/>
        <v>0.4415466234404468</v>
      </c>
      <c r="E207" s="51">
        <f t="shared" si="56"/>
        <v>0.38128661290311144</v>
      </c>
      <c r="F207" s="51">
        <f t="shared" si="56"/>
        <v>0.6210971095266117</v>
      </c>
      <c r="G207" s="51">
        <f t="shared" si="56"/>
        <v>0.48596722820882116</v>
      </c>
      <c r="H207" s="51">
        <f t="shared" si="56"/>
        <v>0.555290696278715</v>
      </c>
      <c r="I207" s="4"/>
      <c r="J207" s="51">
        <f>H207-C207</f>
        <v>0.10623557098825148</v>
      </c>
      <c r="K207" s="51">
        <f>G207-B207</f>
        <v>0.06738706148741441</v>
      </c>
      <c r="L207" s="4"/>
    </row>
    <row r="208" spans="1:12" ht="13.5">
      <c r="A208" s="68" t="s">
        <v>79</v>
      </c>
      <c r="B208" s="52">
        <f t="shared" si="56"/>
        <v>0.18026801351862687</v>
      </c>
      <c r="C208" s="52">
        <f t="shared" si="56"/>
        <v>0.16601854242898056</v>
      </c>
      <c r="D208" s="52">
        <f t="shared" si="56"/>
        <v>0.11780292788980286</v>
      </c>
      <c r="E208" s="52">
        <f t="shared" si="56"/>
        <v>0.10261126999474789</v>
      </c>
      <c r="F208" s="52">
        <f t="shared" si="56"/>
        <v>0.19085885792264273</v>
      </c>
      <c r="G208" s="52">
        <f t="shared" si="56"/>
        <v>0.14265303404383886</v>
      </c>
      <c r="H208" s="52">
        <f t="shared" si="56"/>
        <v>0.15281164024034183</v>
      </c>
      <c r="I208" s="4"/>
      <c r="J208" s="52">
        <f>H208-C208</f>
        <v>-0.013206902188638736</v>
      </c>
      <c r="K208" s="52">
        <f>G208-B208</f>
        <v>-0.03761497947478801</v>
      </c>
      <c r="L208" s="4"/>
    </row>
    <row r="209" spans="1:12" ht="25.5">
      <c r="A209" s="68" t="s">
        <v>80</v>
      </c>
      <c r="B209" s="52">
        <f t="shared" si="56"/>
        <v>0.4011360992371901</v>
      </c>
      <c r="C209" s="52">
        <f t="shared" si="56"/>
        <v>0.15273881868518266</v>
      </c>
      <c r="D209" s="52">
        <f t="shared" si="56"/>
        <v>0.3921458754725957</v>
      </c>
      <c r="E209" s="52">
        <f t="shared" si="56"/>
        <v>0.9527247684520288</v>
      </c>
      <c r="F209" s="52">
        <f t="shared" si="56"/>
        <v>-0.03692161590402875</v>
      </c>
      <c r="G209" s="52">
        <f t="shared" si="56"/>
        <v>0.19793215782908202</v>
      </c>
      <c r="H209" s="52">
        <f t="shared" si="56"/>
        <v>0.16387022304081386</v>
      </c>
      <c r="I209" s="4"/>
      <c r="J209" s="52">
        <f>H209-C209</f>
        <v>0.011131404355631203</v>
      </c>
      <c r="K209" s="52">
        <f>G209-B209</f>
        <v>-0.2032039414081081</v>
      </c>
      <c r="L209" s="4"/>
    </row>
    <row r="210" spans="1:12" ht="13.5">
      <c r="A210" s="68"/>
      <c r="B210" s="52"/>
      <c r="C210" s="52"/>
      <c r="D210" s="52"/>
      <c r="E210" s="52"/>
      <c r="F210" s="52"/>
      <c r="G210" s="52"/>
      <c r="H210" s="52"/>
      <c r="I210" s="4"/>
      <c r="J210" s="52"/>
      <c r="K210" s="52"/>
      <c r="L210" s="4"/>
    </row>
    <row r="211" spans="1:12" ht="13.5">
      <c r="A211" s="68" t="s">
        <v>83</v>
      </c>
      <c r="B211" s="52">
        <f aca="true" t="shared" si="57" ref="B211:H214">B85/B161</f>
        <v>0.30345738180614573</v>
      </c>
      <c r="C211" s="52">
        <f t="shared" si="57"/>
        <v>0.6004190002820653</v>
      </c>
      <c r="D211" s="52">
        <f t="shared" si="57"/>
        <v>0.5807811339586684</v>
      </c>
      <c r="E211" s="52">
        <f t="shared" si="57"/>
        <v>0.27982551710911824</v>
      </c>
      <c r="F211" s="52">
        <f t="shared" si="57"/>
        <v>0.5002513794914943</v>
      </c>
      <c r="G211" s="52">
        <f t="shared" si="57"/>
        <v>0.5613778844649818</v>
      </c>
      <c r="H211" s="52">
        <f t="shared" si="57"/>
        <v>0.5469479896946969</v>
      </c>
      <c r="I211" s="4"/>
      <c r="J211" s="52">
        <f aca="true" t="shared" si="58" ref="J211:J218">H211-C211</f>
        <v>-0.05347101058736836</v>
      </c>
      <c r="K211" s="52">
        <f aca="true" t="shared" si="59" ref="K211:K218">G211-B211</f>
        <v>0.2579205026588361</v>
      </c>
      <c r="L211" s="4"/>
    </row>
    <row r="212" spans="1:12" ht="13.5">
      <c r="A212" s="68" t="s">
        <v>84</v>
      </c>
      <c r="B212" s="52">
        <f t="shared" si="57"/>
        <v>0.03309798202848851</v>
      </c>
      <c r="C212" s="52">
        <f t="shared" si="57"/>
        <v>0.057353992194875136</v>
      </c>
      <c r="D212" s="52">
        <f t="shared" si="57"/>
        <v>0.047035310839154534</v>
      </c>
      <c r="E212" s="52">
        <f t="shared" si="57"/>
        <v>0.06626128693121777</v>
      </c>
      <c r="F212" s="52">
        <f t="shared" si="57"/>
        <v>0.06579169512082206</v>
      </c>
      <c r="G212" s="52">
        <f t="shared" si="57"/>
        <v>0.05943682912007469</v>
      </c>
      <c r="H212" s="52">
        <f t="shared" si="57"/>
        <v>0.048232666458772645</v>
      </c>
      <c r="I212" s="4"/>
      <c r="J212" s="52">
        <f t="shared" si="58"/>
        <v>-0.009121325736102491</v>
      </c>
      <c r="K212" s="52">
        <f t="shared" si="59"/>
        <v>0.02633884709158618</v>
      </c>
      <c r="L212" s="4"/>
    </row>
    <row r="213" spans="1:12" ht="13.5">
      <c r="A213" s="68" t="s">
        <v>85</v>
      </c>
      <c r="B213" s="52">
        <f t="shared" si="57"/>
        <v>0.6482477545863468</v>
      </c>
      <c r="C213" s="52">
        <f t="shared" si="57"/>
        <v>0.5042182987414122</v>
      </c>
      <c r="D213" s="52">
        <f t="shared" si="57"/>
        <v>0.560845564444233</v>
      </c>
      <c r="E213" s="52">
        <f t="shared" si="57"/>
        <v>0.5599162852923948</v>
      </c>
      <c r="F213" s="52">
        <f t="shared" si="57"/>
        <v>0.7301459840095654</v>
      </c>
      <c r="G213" s="52">
        <f t="shared" si="57"/>
        <v>0.6354386786157569</v>
      </c>
      <c r="H213" s="52">
        <f t="shared" si="57"/>
        <v>0.7057635328180029</v>
      </c>
      <c r="I213" s="4"/>
      <c r="J213" s="52">
        <f t="shared" si="58"/>
        <v>0.20154523407659064</v>
      </c>
      <c r="K213" s="52">
        <f t="shared" si="59"/>
        <v>-0.01280907597058989</v>
      </c>
      <c r="L213" s="4"/>
    </row>
    <row r="214" spans="1:12" ht="25.5">
      <c r="A214" s="68" t="s">
        <v>86</v>
      </c>
      <c r="B214" s="52">
        <f t="shared" si="57"/>
        <v>0.5063043587748276</v>
      </c>
      <c r="C214" s="52">
        <f t="shared" si="57"/>
        <v>0.5127058037937443</v>
      </c>
      <c r="D214" s="52">
        <f t="shared" si="57"/>
        <v>0.4740907943920223</v>
      </c>
      <c r="E214" s="52">
        <f t="shared" si="57"/>
        <v>0.5388453003832867</v>
      </c>
      <c r="F214" s="52">
        <f t="shared" si="57"/>
        <v>0.7918636495804986</v>
      </c>
      <c r="G214" s="52">
        <f t="shared" si="57"/>
        <v>0.6143541344965492</v>
      </c>
      <c r="H214" s="52">
        <f t="shared" si="57"/>
        <v>0.6912536093378149</v>
      </c>
      <c r="I214" s="4"/>
      <c r="J214" s="52">
        <f t="shared" si="58"/>
        <v>0.17854780554407057</v>
      </c>
      <c r="K214" s="52">
        <f t="shared" si="59"/>
        <v>0.10804977572172159</v>
      </c>
      <c r="L214" s="4"/>
    </row>
    <row r="215" spans="1:12" ht="13.5">
      <c r="A215" s="68" t="s">
        <v>87</v>
      </c>
      <c r="B215" s="52">
        <f>B89/B165</f>
        <v>0.5742316222012739</v>
      </c>
      <c r="C215" s="52">
        <f aca="true" t="shared" si="60" ref="C215:H215">C89/C165</f>
        <v>0.5872110031287023</v>
      </c>
      <c r="D215" s="52">
        <f t="shared" si="60"/>
        <v>0.6396049102669412</v>
      </c>
      <c r="E215" s="52">
        <f t="shared" si="60"/>
        <v>0.5664821727270546</v>
      </c>
      <c r="F215" s="52">
        <f t="shared" si="60"/>
        <v>0.7671081972689883</v>
      </c>
      <c r="G215" s="52">
        <f t="shared" si="60"/>
        <v>0.6502382440727865</v>
      </c>
      <c r="H215" s="52">
        <f t="shared" si="60"/>
        <v>0.7557994151060922</v>
      </c>
      <c r="I215" s="4"/>
      <c r="J215" s="52">
        <f t="shared" si="58"/>
        <v>0.16858841197738983</v>
      </c>
      <c r="K215" s="52">
        <f t="shared" si="59"/>
        <v>0.07600662187151264</v>
      </c>
      <c r="L215" s="4"/>
    </row>
    <row r="216" spans="1:12" ht="13.5">
      <c r="A216" s="68" t="s">
        <v>92</v>
      </c>
      <c r="B216" s="52"/>
      <c r="C216" s="52"/>
      <c r="D216" s="52"/>
      <c r="E216" s="52"/>
      <c r="F216" s="52"/>
      <c r="G216" s="52"/>
      <c r="H216" s="52"/>
      <c r="I216" s="4"/>
      <c r="J216" s="52">
        <f t="shared" si="58"/>
        <v>0</v>
      </c>
      <c r="K216" s="52">
        <f t="shared" si="59"/>
        <v>0</v>
      </c>
      <c r="L216" s="4"/>
    </row>
    <row r="217" spans="1:12" ht="13.5">
      <c r="A217" s="68" t="s">
        <v>99</v>
      </c>
      <c r="B217" s="52">
        <f>B91/B167</f>
        <v>0.6384092708248498</v>
      </c>
      <c r="C217" s="52">
        <f aca="true" t="shared" si="61" ref="C217:H217">C91/C167</f>
        <v>0.6289308475058629</v>
      </c>
      <c r="D217" s="52">
        <f t="shared" si="61"/>
        <v>0.6139783376480548</v>
      </c>
      <c r="E217" s="52">
        <f t="shared" si="61"/>
        <v>0.5524197418738306</v>
      </c>
      <c r="F217" s="52">
        <f t="shared" si="61"/>
        <v>0.7317882661149792</v>
      </c>
      <c r="G217" s="52">
        <f t="shared" si="61"/>
        <v>0.6526816462902585</v>
      </c>
      <c r="H217" s="52">
        <f t="shared" si="61"/>
        <v>0.7947243852997764</v>
      </c>
      <c r="I217" s="4"/>
      <c r="J217" s="52">
        <f t="shared" si="58"/>
        <v>0.16579353779391348</v>
      </c>
      <c r="K217" s="52">
        <f t="shared" si="59"/>
        <v>0.014272375465408715</v>
      </c>
      <c r="L217" s="4"/>
    </row>
    <row r="218" spans="1:12" ht="13.5">
      <c r="A218" s="68" t="s">
        <v>95</v>
      </c>
      <c r="B218" s="52">
        <f>B94/B168</f>
        <v>0.10966666617401129</v>
      </c>
      <c r="C218" s="52">
        <f aca="true" t="shared" si="62" ref="C218:H218">C94/C168</f>
        <v>0.2078612913197644</v>
      </c>
      <c r="D218" s="52">
        <f t="shared" si="62"/>
        <v>0.22634179025770798</v>
      </c>
      <c r="E218" s="52">
        <f t="shared" si="62"/>
        <v>0.5376131767211275</v>
      </c>
      <c r="F218" s="52">
        <f t="shared" si="62"/>
        <v>0.12168347395371656</v>
      </c>
      <c r="G218" s="52">
        <f t="shared" si="62"/>
        <v>0.24842617846716708</v>
      </c>
      <c r="H218" s="52">
        <f t="shared" si="62"/>
        <v>0.15482585256115514</v>
      </c>
      <c r="I218" s="4"/>
      <c r="J218" s="52">
        <f t="shared" si="58"/>
        <v>-0.05303543875860928</v>
      </c>
      <c r="K218" s="52">
        <f t="shared" si="59"/>
        <v>0.1387595122931558</v>
      </c>
      <c r="L218" s="4"/>
    </row>
    <row r="219" spans="1:12" ht="13.5">
      <c r="A219" s="68"/>
      <c r="B219" s="51"/>
      <c r="C219" s="52"/>
      <c r="D219" s="52"/>
      <c r="E219" s="52"/>
      <c r="F219" s="52"/>
      <c r="G219" s="52"/>
      <c r="H219" s="52"/>
      <c r="I219" s="4"/>
      <c r="J219" s="52"/>
      <c r="K219" s="52"/>
      <c r="L219" s="4"/>
    </row>
    <row r="220" spans="1:12" ht="13.5">
      <c r="A220" s="67" t="s">
        <v>88</v>
      </c>
      <c r="B220" s="51">
        <f>B94/B170</f>
        <v>0.13189340305165453</v>
      </c>
      <c r="C220" s="51">
        <f aca="true" t="shared" si="63" ref="C220:H220">C94/C170</f>
        <v>0.11904408928361308</v>
      </c>
      <c r="D220" s="51">
        <f t="shared" si="63"/>
        <v>0.17255397195204292</v>
      </c>
      <c r="E220" s="51">
        <f t="shared" si="63"/>
        <v>0.3376691600093816</v>
      </c>
      <c r="F220" s="51">
        <f t="shared" si="63"/>
        <v>0.12865528822232464</v>
      </c>
      <c r="G220" s="51">
        <f t="shared" si="63"/>
        <v>0.19030405381059254</v>
      </c>
      <c r="H220" s="51">
        <f t="shared" si="63"/>
        <v>0.12788946417527486</v>
      </c>
      <c r="I220" s="4"/>
      <c r="J220" s="51">
        <f>H220-C220</f>
        <v>0.008845374891661775</v>
      </c>
      <c r="K220" s="51">
        <f>G220-B220</f>
        <v>0.058410650758938004</v>
      </c>
      <c r="L220" s="4"/>
    </row>
    <row r="221" spans="1:12" ht="13.5">
      <c r="A221" s="68" t="s">
        <v>93</v>
      </c>
      <c r="B221" s="52">
        <f>B95/B171</f>
        <v>0.6103977146262318</v>
      </c>
      <c r="C221" s="52">
        <f aca="true" t="shared" si="64" ref="C221:H221">C95/C171</f>
        <v>0.5099684155670298</v>
      </c>
      <c r="D221" s="52">
        <f t="shared" si="64"/>
        <v>0.5795024405865794</v>
      </c>
      <c r="E221" s="52">
        <f t="shared" si="64"/>
        <v>0.6387288189110928</v>
      </c>
      <c r="F221" s="52">
        <f t="shared" si="64"/>
        <v>0.800637391966136</v>
      </c>
      <c r="G221" s="52">
        <f t="shared" si="64"/>
        <v>0.628852943822476</v>
      </c>
      <c r="H221" s="52">
        <f t="shared" si="64"/>
        <v>0.5854199865934513</v>
      </c>
      <c r="I221" s="4"/>
      <c r="J221" s="52">
        <f>H221-C221</f>
        <v>0.07545157102642153</v>
      </c>
      <c r="K221" s="52">
        <f>G221-B221</f>
        <v>0.018455229196244205</v>
      </c>
      <c r="L221" s="4"/>
    </row>
    <row r="222" spans="1:12" ht="13.5">
      <c r="A222" s="68" t="s">
        <v>90</v>
      </c>
      <c r="B222" s="52">
        <f>B96/B172</f>
        <v>0.03028206228603673</v>
      </c>
      <c r="C222" s="52">
        <f aca="true" t="shared" si="65" ref="C222:H222">C96/C172</f>
        <v>0.02076786069710571</v>
      </c>
      <c r="D222" s="52">
        <f t="shared" si="65"/>
        <v>0.02088438002089319</v>
      </c>
      <c r="E222" s="52">
        <f t="shared" si="65"/>
        <v>0.3134939724114537</v>
      </c>
      <c r="F222" s="52">
        <f t="shared" si="65"/>
        <v>0.02544683917268902</v>
      </c>
      <c r="G222" s="52">
        <f t="shared" si="65"/>
        <v>0.09339989161136732</v>
      </c>
      <c r="H222" s="52">
        <f t="shared" si="65"/>
        <v>0.00980593695125619</v>
      </c>
      <c r="I222" s="4"/>
      <c r="J222" s="52">
        <f>H222-C222</f>
        <v>-0.01096192374584952</v>
      </c>
      <c r="K222" s="52">
        <f>G222-B222</f>
        <v>0.06311782932533058</v>
      </c>
      <c r="L222" s="4"/>
    </row>
    <row r="223" spans="1:12" ht="13.5">
      <c r="A223" s="68" t="s">
        <v>91</v>
      </c>
      <c r="B223" s="52">
        <f>B97/B173</f>
        <v>0.14961216670189229</v>
      </c>
      <c r="C223" s="52">
        <f aca="true" t="shared" si="66" ref="C223:H223">C97/C173</f>
        <v>0.17443214426091563</v>
      </c>
      <c r="D223" s="52">
        <f t="shared" si="66"/>
        <v>0.24266301244718513</v>
      </c>
      <c r="E223" s="52">
        <f t="shared" si="66"/>
        <v>0.1260025493057468</v>
      </c>
      <c r="F223" s="52">
        <f t="shared" si="66"/>
        <v>0.15992323484058832</v>
      </c>
      <c r="G223" s="52">
        <f t="shared" si="66"/>
        <v>0.17119855975630133</v>
      </c>
      <c r="H223" s="52">
        <f t="shared" si="66"/>
        <v>0.17339616463096394</v>
      </c>
      <c r="I223" s="4"/>
      <c r="J223" s="52">
        <f>H223-C223</f>
        <v>-0.0010359796299516943</v>
      </c>
      <c r="K223" s="52">
        <f>G223-B223</f>
        <v>0.021586393054409042</v>
      </c>
      <c r="L223" s="4"/>
    </row>
    <row r="224" spans="1:12" ht="13.5">
      <c r="A224" s="68" t="s">
        <v>94</v>
      </c>
      <c r="B224" s="52">
        <f>B98/B174</f>
        <v>0.2297177794631996</v>
      </c>
      <c r="C224" s="52">
        <f aca="true" t="shared" si="67" ref="C224:H224">C98/C174</f>
        <v>0.19434496202757834</v>
      </c>
      <c r="D224" s="52">
        <f t="shared" si="67"/>
        <v>0.31501851046221885</v>
      </c>
      <c r="E224" s="52">
        <f t="shared" si="67"/>
        <v>0.3201396863529339</v>
      </c>
      <c r="F224" s="52">
        <f t="shared" si="67"/>
        <v>0.1592026878265538</v>
      </c>
      <c r="G224" s="52">
        <f t="shared" si="67"/>
        <v>0.2531493112149327</v>
      </c>
      <c r="H224" s="52">
        <f t="shared" si="67"/>
        <v>0.2159914841178504</v>
      </c>
      <c r="I224" s="4"/>
      <c r="J224" s="52">
        <f>H224-C224</f>
        <v>0.02164652209027207</v>
      </c>
      <c r="K224" s="52">
        <f>G224-B224</f>
        <v>0.023431531751733126</v>
      </c>
      <c r="L224" s="4"/>
    </row>
    <row r="225" spans="2:12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75390625" style="2" customWidth="1"/>
    <col min="2" max="2" width="10.875" style="0" bestFit="1" customWidth="1"/>
    <col min="3" max="8" width="10.25390625" style="0" bestFit="1" customWidth="1"/>
    <col min="12" max="12" width="11.75390625" style="0" bestFit="1" customWidth="1"/>
    <col min="14" max="14" width="11.00390625" style="0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1" s="40" customFormat="1" ht="13.5">
      <c r="A2" s="66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41" customFormat="1" ht="13.5">
      <c r="A3" s="62" t="s">
        <v>98</v>
      </c>
      <c r="B3" s="49">
        <f>B7+B19+B5</f>
        <v>3189703.2785000005</v>
      </c>
      <c r="C3" s="49">
        <f aca="true" t="shared" si="0" ref="C3:H3">C7+C19+C5</f>
        <v>748918.6768</v>
      </c>
      <c r="D3" s="49">
        <f t="shared" si="0"/>
        <v>661069.797</v>
      </c>
      <c r="E3" s="49">
        <f t="shared" si="0"/>
        <v>670751.7327999999</v>
      </c>
      <c r="F3" s="49">
        <f t="shared" si="0"/>
        <v>710550.7488000002</v>
      </c>
      <c r="G3" s="49">
        <f t="shared" si="0"/>
        <v>2791290.9554000003</v>
      </c>
      <c r="H3" s="49">
        <f t="shared" si="0"/>
        <v>639826.7380000001</v>
      </c>
      <c r="I3" s="5"/>
      <c r="J3" s="49">
        <f>H3/C3*100-100</f>
        <v>-14.566593433900039</v>
      </c>
      <c r="K3" s="49">
        <f>G3/B3*100-100</f>
        <v>-12.490576342491593</v>
      </c>
      <c r="L3" s="47"/>
    </row>
    <row r="4" spans="1:12" s="41" customFormat="1" ht="13.5">
      <c r="A4" s="6"/>
      <c r="B4" s="49"/>
      <c r="C4" s="49"/>
      <c r="D4" s="49"/>
      <c r="E4" s="49"/>
      <c r="F4" s="49"/>
      <c r="G4" s="49"/>
      <c r="H4" s="49"/>
      <c r="I4" s="5"/>
      <c r="J4" s="49"/>
      <c r="K4" s="49"/>
      <c r="L4" s="47"/>
    </row>
    <row r="5" spans="1:14" s="41" customFormat="1" ht="13.5">
      <c r="A5" s="6" t="s">
        <v>100</v>
      </c>
      <c r="B5" s="49">
        <v>23409.97</v>
      </c>
      <c r="C5" s="49">
        <v>11219.9</v>
      </c>
      <c r="D5" s="49">
        <v>9467.5</v>
      </c>
      <c r="E5" s="49">
        <v>9011</v>
      </c>
      <c r="F5" s="49">
        <v>18138.3</v>
      </c>
      <c r="G5" s="49">
        <v>47836.7</v>
      </c>
      <c r="H5" s="49">
        <v>10442.8</v>
      </c>
      <c r="I5" s="5"/>
      <c r="J5" s="49">
        <f>H5/C5*100-100</f>
        <v>-6.926086685264579</v>
      </c>
      <c r="K5" s="49">
        <f>G5/B5*100-100</f>
        <v>104.34327767186372</v>
      </c>
      <c r="L5" s="47"/>
      <c r="M5" s="47"/>
      <c r="N5" s="47"/>
    </row>
    <row r="6" spans="1:12" s="41" customFormat="1" ht="13.5">
      <c r="A6" s="6"/>
      <c r="B6" s="49"/>
      <c r="C6" s="49"/>
      <c r="D6" s="49"/>
      <c r="E6" s="49"/>
      <c r="F6" s="49"/>
      <c r="G6" s="49"/>
      <c r="H6" s="49"/>
      <c r="I6" s="5"/>
      <c r="J6" s="49"/>
      <c r="K6" s="49"/>
      <c r="L6" s="47"/>
    </row>
    <row r="7" spans="1:14" s="41" customFormat="1" ht="13.5">
      <c r="A7" s="67" t="s">
        <v>81</v>
      </c>
      <c r="B7" s="49">
        <v>2752506.1313</v>
      </c>
      <c r="C7" s="49">
        <v>626608.1068</v>
      </c>
      <c r="D7" s="49">
        <v>547807.047</v>
      </c>
      <c r="E7" s="49">
        <v>538610.0427999999</v>
      </c>
      <c r="F7" s="49">
        <v>537189.3977000001</v>
      </c>
      <c r="G7" s="49">
        <v>2250214.5943</v>
      </c>
      <c r="H7" s="49">
        <v>486220.95800000004</v>
      </c>
      <c r="I7" s="5"/>
      <c r="J7" s="49">
        <f aca="true" t="shared" si="1" ref="J7:J17">H7/C7*100-100</f>
        <v>-22.404298201141614</v>
      </c>
      <c r="K7" s="49">
        <f aca="true" t="shared" si="2" ref="K7:K17">G7/B7*100-100</f>
        <v>-18.248516553268104</v>
      </c>
      <c r="L7" s="47"/>
      <c r="M7" s="47"/>
      <c r="N7" s="47"/>
    </row>
    <row r="8" spans="1:14" s="40" customFormat="1" ht="13.5">
      <c r="A8" s="68" t="s">
        <v>79</v>
      </c>
      <c r="B8" s="44">
        <v>2412327.9438</v>
      </c>
      <c r="C8" s="44">
        <v>547191.9878</v>
      </c>
      <c r="D8" s="44">
        <v>483953.57090000005</v>
      </c>
      <c r="E8" s="44">
        <v>459507.52430000005</v>
      </c>
      <c r="F8" s="44">
        <v>406257.28599999985</v>
      </c>
      <c r="G8" s="44">
        <v>1896910.369</v>
      </c>
      <c r="H8" s="44">
        <v>384225.9654</v>
      </c>
      <c r="I8" s="4"/>
      <c r="J8" s="44">
        <f t="shared" si="1"/>
        <v>-29.78223841602822</v>
      </c>
      <c r="K8" s="44">
        <f t="shared" si="2"/>
        <v>-21.365982851738337</v>
      </c>
      <c r="L8" s="47"/>
      <c r="M8" s="47"/>
      <c r="N8" s="47"/>
    </row>
    <row r="9" spans="1:14" s="40" customFormat="1" ht="25.5">
      <c r="A9" s="68" t="s">
        <v>80</v>
      </c>
      <c r="B9" s="44">
        <v>3248.563</v>
      </c>
      <c r="C9" s="44">
        <v>595.2</v>
      </c>
      <c r="D9" s="44">
        <v>434.75</v>
      </c>
      <c r="E9" s="44">
        <v>1158.96</v>
      </c>
      <c r="F9" s="44">
        <v>1830.8981000000003</v>
      </c>
      <c r="G9" s="44">
        <v>4019.8081</v>
      </c>
      <c r="H9" s="44">
        <v>1530.7</v>
      </c>
      <c r="I9" s="4"/>
      <c r="J9" s="44">
        <f t="shared" si="1"/>
        <v>157.17405913978496</v>
      </c>
      <c r="K9" s="44">
        <f t="shared" si="2"/>
        <v>23.74111568715152</v>
      </c>
      <c r="L9" s="47"/>
      <c r="M9" s="47"/>
      <c r="N9" s="47"/>
    </row>
    <row r="10" spans="1:14" s="40" customFormat="1" ht="25.5">
      <c r="A10" s="68" t="s">
        <v>82</v>
      </c>
      <c r="B10" s="44">
        <v>29627.48</v>
      </c>
      <c r="C10" s="44">
        <v>7037.85</v>
      </c>
      <c r="D10" s="44">
        <v>5838.37</v>
      </c>
      <c r="E10" s="44">
        <v>7538.41</v>
      </c>
      <c r="F10" s="44">
        <v>7158.3756</v>
      </c>
      <c r="G10" s="44">
        <v>27573.0056</v>
      </c>
      <c r="H10" s="44">
        <v>5640.2217</v>
      </c>
      <c r="I10" s="4"/>
      <c r="J10" s="44">
        <f t="shared" si="1"/>
        <v>-19.858739529828</v>
      </c>
      <c r="K10" s="44">
        <f t="shared" si="2"/>
        <v>-6.934354187396295</v>
      </c>
      <c r="L10" s="47"/>
      <c r="M10" s="47"/>
      <c r="N10" s="47"/>
    </row>
    <row r="11" spans="1:14" s="40" customFormat="1" ht="13.5">
      <c r="A11" s="68" t="s">
        <v>83</v>
      </c>
      <c r="B11" s="44">
        <v>2101.5978</v>
      </c>
      <c r="C11" s="44">
        <v>229.1</v>
      </c>
      <c r="D11" s="44">
        <v>1733.13</v>
      </c>
      <c r="E11" s="44">
        <v>-1097.63</v>
      </c>
      <c r="F11" s="44">
        <v>775.2</v>
      </c>
      <c r="G11" s="44">
        <v>1639.8</v>
      </c>
      <c r="H11" s="44">
        <v>404.8</v>
      </c>
      <c r="I11" s="4"/>
      <c r="J11" s="44">
        <f t="shared" si="1"/>
        <v>76.6914011348756</v>
      </c>
      <c r="K11" s="44">
        <f t="shared" si="2"/>
        <v>-21.973652618022342</v>
      </c>
      <c r="L11" s="47"/>
      <c r="M11" s="47"/>
      <c r="N11" s="47"/>
    </row>
    <row r="12" spans="1:14" s="40" customFormat="1" ht="13.5">
      <c r="A12" s="68" t="s">
        <v>84</v>
      </c>
      <c r="B12" s="44">
        <v>243811.35069999998</v>
      </c>
      <c r="C12" s="44">
        <v>60761.769</v>
      </c>
      <c r="D12" s="44">
        <v>43962.59610000001</v>
      </c>
      <c r="E12" s="44">
        <v>60924.51649999998</v>
      </c>
      <c r="F12" s="44">
        <v>112319.21789999995</v>
      </c>
      <c r="G12" s="44">
        <v>277968.09949999995</v>
      </c>
      <c r="H12" s="44">
        <v>84418.54089999999</v>
      </c>
      <c r="I12" s="4"/>
      <c r="J12" s="44">
        <f t="shared" si="1"/>
        <v>38.93364576005018</v>
      </c>
      <c r="K12" s="44">
        <f t="shared" si="2"/>
        <v>14.00949902534623</v>
      </c>
      <c r="L12" s="47"/>
      <c r="M12" s="47"/>
      <c r="N12" s="47"/>
    </row>
    <row r="13" spans="1:14" s="40" customFormat="1" ht="13.5">
      <c r="A13" s="68" t="s">
        <v>85</v>
      </c>
      <c r="B13" s="44">
        <v>7279.4687</v>
      </c>
      <c r="C13" s="44">
        <v>1760</v>
      </c>
      <c r="D13" s="44">
        <v>1973.92</v>
      </c>
      <c r="E13" s="44">
        <v>1983.28</v>
      </c>
      <c r="F13" s="44">
        <v>286.36259999999857</v>
      </c>
      <c r="G13" s="44">
        <v>6003.562599999999</v>
      </c>
      <c r="H13" s="44">
        <v>1744.9</v>
      </c>
      <c r="I13" s="4"/>
      <c r="J13" s="44">
        <f t="shared" si="1"/>
        <v>-0.8579545454545467</v>
      </c>
      <c r="K13" s="44">
        <f t="shared" si="2"/>
        <v>-17.5274618599569</v>
      </c>
      <c r="L13" s="47"/>
      <c r="M13" s="47"/>
      <c r="N13" s="47"/>
    </row>
    <row r="14" spans="1:14" s="40" customFormat="1" ht="25.5">
      <c r="A14" s="68" t="s">
        <v>86</v>
      </c>
      <c r="B14" s="44">
        <v>32950.3856</v>
      </c>
      <c r="C14" s="44">
        <v>3984.16</v>
      </c>
      <c r="D14" s="44">
        <v>5626.54</v>
      </c>
      <c r="E14" s="44">
        <v>4224.671999999999</v>
      </c>
      <c r="F14" s="44">
        <v>4211.4195</v>
      </c>
      <c r="G14" s="44">
        <v>18046.7915</v>
      </c>
      <c r="H14" s="44">
        <v>4096.68</v>
      </c>
      <c r="I14" s="4"/>
      <c r="J14" s="44">
        <f t="shared" si="1"/>
        <v>2.8241837677201715</v>
      </c>
      <c r="K14" s="44">
        <f t="shared" si="2"/>
        <v>-45.23040877555011</v>
      </c>
      <c r="L14" s="47"/>
      <c r="M14" s="47"/>
      <c r="N14" s="47"/>
    </row>
    <row r="15" spans="1:14" s="40" customFormat="1" ht="13.5">
      <c r="A15" s="68" t="s">
        <v>87</v>
      </c>
      <c r="B15" s="44">
        <v>15561.0715</v>
      </c>
      <c r="C15" s="44">
        <v>4778.34</v>
      </c>
      <c r="D15" s="44">
        <v>3268.86</v>
      </c>
      <c r="E15" s="44">
        <v>3213.98</v>
      </c>
      <c r="F15" s="44">
        <v>3930.2404000000024</v>
      </c>
      <c r="G15" s="44">
        <v>15191.4204</v>
      </c>
      <c r="H15" s="44">
        <v>3076.85</v>
      </c>
      <c r="I15" s="4"/>
      <c r="J15" s="44">
        <f t="shared" si="1"/>
        <v>-35.6083911986171</v>
      </c>
      <c r="K15" s="44">
        <f t="shared" si="2"/>
        <v>-2.3754861610911604</v>
      </c>
      <c r="L15" s="47"/>
      <c r="M15" s="47"/>
      <c r="N15" s="47"/>
    </row>
    <row r="16" spans="1:14" s="40" customFormat="1" ht="13.5">
      <c r="A16" s="68" t="s">
        <v>99</v>
      </c>
      <c r="B16" s="44">
        <v>4565.047</v>
      </c>
      <c r="C16" s="44">
        <v>252.1</v>
      </c>
      <c r="D16" s="44">
        <v>519.7</v>
      </c>
      <c r="E16" s="44">
        <v>679.2</v>
      </c>
      <c r="F16" s="44">
        <v>778.2</v>
      </c>
      <c r="G16" s="44">
        <v>2229.2</v>
      </c>
      <c r="H16" s="44">
        <v>582.7</v>
      </c>
      <c r="I16" s="4"/>
      <c r="J16" s="44">
        <f t="shared" si="1"/>
        <v>131.13843712812377</v>
      </c>
      <c r="K16" s="44">
        <f t="shared" si="2"/>
        <v>-51.16808216870494</v>
      </c>
      <c r="L16" s="47"/>
      <c r="M16" s="47"/>
      <c r="N16" s="47"/>
    </row>
    <row r="17" spans="1:14" s="40" customFormat="1" ht="13.5">
      <c r="A17" s="68" t="s">
        <v>95</v>
      </c>
      <c r="B17" s="44">
        <f aca="true" t="shared" si="3" ref="B17:H17">B7-B8-B9-B10-B11-B12-B13-B14-B15-B16</f>
        <v>1033.2232000000267</v>
      </c>
      <c r="C17" s="44">
        <f t="shared" si="3"/>
        <v>17.599999999938888</v>
      </c>
      <c r="D17" s="44">
        <f t="shared" si="3"/>
        <v>495.6099999999608</v>
      </c>
      <c r="E17" s="44">
        <f t="shared" si="3"/>
        <v>477.1299999999012</v>
      </c>
      <c r="F17" s="44">
        <f t="shared" si="3"/>
        <v>-357.80239999970695</v>
      </c>
      <c r="G17" s="44">
        <f t="shared" si="3"/>
        <v>632.5376000001115</v>
      </c>
      <c r="H17" s="44">
        <f t="shared" si="3"/>
        <v>499.6000000000688</v>
      </c>
      <c r="I17" s="4"/>
      <c r="J17" s="44">
        <f t="shared" si="1"/>
        <v>2738.6363636466112</v>
      </c>
      <c r="K17" s="44">
        <f t="shared" si="2"/>
        <v>-38.7801590208103</v>
      </c>
      <c r="L17" s="47"/>
      <c r="M17" s="47"/>
      <c r="N17" s="47"/>
    </row>
    <row r="18" spans="1:14" s="40" customFormat="1" ht="13.5">
      <c r="A18" s="68"/>
      <c r="B18" s="44"/>
      <c r="C18" s="44"/>
      <c r="D18" s="44"/>
      <c r="E18" s="44"/>
      <c r="F18" s="44"/>
      <c r="G18" s="44"/>
      <c r="H18" s="44"/>
      <c r="I18" s="4"/>
      <c r="J18" s="44"/>
      <c r="K18" s="44"/>
      <c r="L18" s="47"/>
      <c r="M18" s="47"/>
      <c r="N18" s="47"/>
    </row>
    <row r="19" spans="1:14" s="41" customFormat="1" ht="13.5">
      <c r="A19" s="67" t="s">
        <v>88</v>
      </c>
      <c r="B19" s="49">
        <v>413787.17720000003</v>
      </c>
      <c r="C19" s="49">
        <v>111090.67</v>
      </c>
      <c r="D19" s="49">
        <v>103795.25</v>
      </c>
      <c r="E19" s="49">
        <v>123130.69</v>
      </c>
      <c r="F19" s="49">
        <v>155223.05109999998</v>
      </c>
      <c r="G19" s="49">
        <v>493239.66109999997</v>
      </c>
      <c r="H19" s="49">
        <v>143162.98</v>
      </c>
      <c r="I19" s="5"/>
      <c r="J19" s="49">
        <f>H19/C19*100-100</f>
        <v>28.870390285700864</v>
      </c>
      <c r="K19" s="49">
        <f>G19/B19*100-100</f>
        <v>19.201291938922836</v>
      </c>
      <c r="L19" s="47"/>
      <c r="M19" s="47"/>
      <c r="N19" s="47"/>
    </row>
    <row r="20" spans="1:14" s="40" customFormat="1" ht="25.5">
      <c r="A20" s="68" t="s">
        <v>89</v>
      </c>
      <c r="B20" s="44">
        <v>3299.6305</v>
      </c>
      <c r="C20" s="44">
        <v>710.95</v>
      </c>
      <c r="D20" s="44">
        <v>610.93</v>
      </c>
      <c r="E20" s="44">
        <v>845.17</v>
      </c>
      <c r="F20" s="44">
        <v>996.7563000000001</v>
      </c>
      <c r="G20" s="44">
        <v>3163.8063</v>
      </c>
      <c r="H20" s="44">
        <v>773.7</v>
      </c>
      <c r="I20" s="4"/>
      <c r="J20" s="44">
        <f>H20/C20*100-100</f>
        <v>8.826218440115326</v>
      </c>
      <c r="K20" s="44">
        <f>G20/B20*100-100</f>
        <v>-4.116345754471595</v>
      </c>
      <c r="L20" s="47"/>
      <c r="M20" s="47"/>
      <c r="N20" s="47"/>
    </row>
    <row r="21" spans="1:14" s="40" customFormat="1" ht="13.5">
      <c r="A21" s="68" t="s">
        <v>90</v>
      </c>
      <c r="B21" s="44">
        <v>373148.2536</v>
      </c>
      <c r="C21" s="44">
        <v>105576.42</v>
      </c>
      <c r="D21" s="44">
        <v>93149.75</v>
      </c>
      <c r="E21" s="44">
        <v>113580.43</v>
      </c>
      <c r="F21" s="44">
        <v>137837.3013</v>
      </c>
      <c r="G21" s="44">
        <v>450143.90129999997</v>
      </c>
      <c r="H21" s="44">
        <v>136184.75</v>
      </c>
      <c r="I21" s="4"/>
      <c r="J21" s="44">
        <f>H21/C21*100-100</f>
        <v>28.991634685093516</v>
      </c>
      <c r="K21" s="44">
        <f>G21/B21*100-100</f>
        <v>20.634063527612327</v>
      </c>
      <c r="L21" s="47"/>
      <c r="M21" s="47"/>
      <c r="N21" s="47"/>
    </row>
    <row r="22" spans="1:14" s="40" customFormat="1" ht="13.5">
      <c r="A22" s="68" t="s">
        <v>91</v>
      </c>
      <c r="B22" s="44">
        <v>34857.8931</v>
      </c>
      <c r="C22" s="44">
        <v>3948.2</v>
      </c>
      <c r="D22" s="44">
        <v>8882.57</v>
      </c>
      <c r="E22" s="44">
        <v>7483.69</v>
      </c>
      <c r="F22" s="44">
        <v>15497.993499999997</v>
      </c>
      <c r="G22" s="44">
        <v>35812.453499999996</v>
      </c>
      <c r="H22" s="44">
        <v>5707.03</v>
      </c>
      <c r="I22" s="4"/>
      <c r="J22" s="44">
        <f>H22/C22*100-100</f>
        <v>44.54764196342637</v>
      </c>
      <c r="K22" s="44">
        <f>G22/B22*100-100</f>
        <v>2.738434010516812</v>
      </c>
      <c r="L22" s="47"/>
      <c r="M22" s="47"/>
      <c r="N22" s="47"/>
    </row>
    <row r="23" spans="1:14" s="40" customFormat="1" ht="13.5">
      <c r="A23" s="68" t="s">
        <v>94</v>
      </c>
      <c r="B23" s="44">
        <f>B19-B20-B21-B22</f>
        <v>2481.4000000000087</v>
      </c>
      <c r="C23" s="44">
        <f>C19-C20-C21-C22</f>
        <v>855.1000000000031</v>
      </c>
      <c r="D23" s="44">
        <v>1152.000000000021</v>
      </c>
      <c r="E23" s="44">
        <v>1221.4</v>
      </c>
      <c r="F23" s="44">
        <v>890.9999999999854</v>
      </c>
      <c r="G23" s="44">
        <f>G19-G20-G21-G22</f>
        <v>4119.500000000007</v>
      </c>
      <c r="H23" s="44">
        <f>H19-H20-H21-H22</f>
        <v>497.4999999999991</v>
      </c>
      <c r="I23" s="4"/>
      <c r="J23" s="44">
        <f>H23/C23*100-100</f>
        <v>-41.81967021401037</v>
      </c>
      <c r="K23" s="44">
        <f>G23/B23*100-100</f>
        <v>66.0151527363582</v>
      </c>
      <c r="L23" s="47"/>
      <c r="M23" s="47"/>
      <c r="N23" s="47"/>
    </row>
    <row r="24" spans="1:11" s="40" customFormat="1" ht="13.5">
      <c r="A24" s="3"/>
      <c r="B24" s="12"/>
      <c r="C24" s="61"/>
      <c r="D24" s="61"/>
      <c r="E24" s="61"/>
      <c r="F24" s="61"/>
      <c r="G24" s="12"/>
      <c r="H24" s="61"/>
      <c r="I24" s="4"/>
      <c r="J24" s="73"/>
      <c r="K24" s="73"/>
    </row>
    <row r="25" spans="1:11" s="41" customFormat="1" ht="25.5">
      <c r="A25" s="62" t="s">
        <v>150</v>
      </c>
      <c r="B25" s="5"/>
      <c r="C25" s="5"/>
      <c r="D25" s="5"/>
      <c r="E25" s="5"/>
      <c r="F25" s="5"/>
      <c r="G25" s="5"/>
      <c r="H25" s="5"/>
      <c r="I25" s="5"/>
      <c r="J25" s="49"/>
      <c r="K25" s="49"/>
    </row>
    <row r="26" spans="1:12" s="41" customFormat="1" ht="13.5">
      <c r="A26" s="62" t="s">
        <v>98</v>
      </c>
      <c r="B26" s="49">
        <f>B30+B42+B28</f>
        <v>2297961.8471000004</v>
      </c>
      <c r="C26" s="49">
        <f aca="true" t="shared" si="4" ref="C26:H26">C30+C42+C28</f>
        <v>425593.3111</v>
      </c>
      <c r="D26" s="49">
        <f t="shared" si="4"/>
        <v>684464.6253000001</v>
      </c>
      <c r="E26" s="49">
        <f t="shared" si="4"/>
        <v>571513.1298999999</v>
      </c>
      <c r="F26" s="49">
        <f t="shared" si="4"/>
        <v>524556.9203000001</v>
      </c>
      <c r="G26" s="49">
        <f t="shared" si="4"/>
        <v>2206127.9866</v>
      </c>
      <c r="H26" s="49">
        <f t="shared" si="4"/>
        <v>364100.535</v>
      </c>
      <c r="I26" s="5"/>
      <c r="J26" s="49">
        <f>H26/C26*100-100</f>
        <v>-14.448717706832397</v>
      </c>
      <c r="K26" s="49">
        <f>G26/B26*100-100</f>
        <v>-3.9963178943067987</v>
      </c>
      <c r="L26" s="47"/>
    </row>
    <row r="27" spans="1:12" s="41" customFormat="1" ht="13.5">
      <c r="A27" s="6"/>
      <c r="B27" s="49"/>
      <c r="C27" s="49"/>
      <c r="D27" s="49"/>
      <c r="E27" s="49"/>
      <c r="F27" s="49"/>
      <c r="G27" s="49"/>
      <c r="H27" s="49"/>
      <c r="I27" s="5"/>
      <c r="J27" s="49"/>
      <c r="K27" s="49"/>
      <c r="L27" s="47"/>
    </row>
    <row r="28" spans="1:14" s="41" customFormat="1" ht="13.5">
      <c r="A28" s="6" t="s">
        <v>100</v>
      </c>
      <c r="B28" s="49">
        <v>14321.2</v>
      </c>
      <c r="C28" s="49">
        <v>2863.3</v>
      </c>
      <c r="D28" s="49">
        <v>2325.4</v>
      </c>
      <c r="E28" s="49">
        <v>2729.6</v>
      </c>
      <c r="F28" s="49">
        <v>1289.8</v>
      </c>
      <c r="G28" s="49">
        <v>9208.1</v>
      </c>
      <c r="H28" s="49">
        <v>2434.8</v>
      </c>
      <c r="I28" s="5"/>
      <c r="J28" s="49">
        <f>H28/C28*100-100</f>
        <v>-14.965249886494604</v>
      </c>
      <c r="K28" s="49">
        <f>G28/B28*100-100</f>
        <v>-35.70301371393458</v>
      </c>
      <c r="L28" s="47"/>
      <c r="M28" s="47"/>
      <c r="N28" s="47"/>
    </row>
    <row r="29" spans="1:12" s="41" customFormat="1" ht="13.5">
      <c r="A29" s="6"/>
      <c r="B29" s="49"/>
      <c r="C29" s="49"/>
      <c r="D29" s="49"/>
      <c r="E29" s="49"/>
      <c r="F29" s="49"/>
      <c r="G29" s="49"/>
      <c r="H29" s="49"/>
      <c r="I29" s="5"/>
      <c r="J29" s="49"/>
      <c r="K29" s="49"/>
      <c r="L29" s="47"/>
    </row>
    <row r="30" spans="1:14" s="41" customFormat="1" ht="13.5">
      <c r="A30" s="67" t="s">
        <v>81</v>
      </c>
      <c r="B30" s="49">
        <v>2169850.435</v>
      </c>
      <c r="C30" s="49">
        <v>381503.1311</v>
      </c>
      <c r="D30" s="49">
        <v>642920.7203</v>
      </c>
      <c r="E30" s="49">
        <v>525981.0899</v>
      </c>
      <c r="F30" s="49">
        <v>482602.01780000015</v>
      </c>
      <c r="G30" s="49">
        <v>2033006.9591</v>
      </c>
      <c r="H30" s="49">
        <v>315981.414</v>
      </c>
      <c r="I30" s="5"/>
      <c r="J30" s="49">
        <f aca="true" t="shared" si="5" ref="J30:J40">H30/C30*100-100</f>
        <v>-17.174621060403666</v>
      </c>
      <c r="K30" s="49">
        <f aca="true" t="shared" si="6" ref="K30:K40">G30/B30*100-100</f>
        <v>-6.3065856380096506</v>
      </c>
      <c r="L30" s="47"/>
      <c r="M30" s="47"/>
      <c r="N30" s="47"/>
    </row>
    <row r="31" spans="1:14" s="40" customFormat="1" ht="13.5">
      <c r="A31" s="68" t="s">
        <v>79</v>
      </c>
      <c r="B31" s="44">
        <v>421052.9829</v>
      </c>
      <c r="C31" s="44">
        <v>109570.6241</v>
      </c>
      <c r="D31" s="44">
        <v>135429.3481</v>
      </c>
      <c r="E31" s="44">
        <v>109812.01299999998</v>
      </c>
      <c r="F31" s="44">
        <v>129142.5698</v>
      </c>
      <c r="G31" s="44">
        <v>483954.555</v>
      </c>
      <c r="H31" s="44">
        <v>83405.4641</v>
      </c>
      <c r="I31" s="4"/>
      <c r="J31" s="44">
        <f t="shared" si="5"/>
        <v>-23.87972160870443</v>
      </c>
      <c r="K31" s="44">
        <f t="shared" si="6"/>
        <v>14.939110908742606</v>
      </c>
      <c r="L31" s="47"/>
      <c r="M31" s="47"/>
      <c r="N31" s="47"/>
    </row>
    <row r="32" spans="1:14" s="40" customFormat="1" ht="25.5">
      <c r="A32" s="68" t="s">
        <v>80</v>
      </c>
      <c r="B32" s="44">
        <v>6977.8196</v>
      </c>
      <c r="C32" s="44">
        <v>1509.6</v>
      </c>
      <c r="D32" s="44">
        <v>2389.72</v>
      </c>
      <c r="E32" s="44">
        <v>1610.97</v>
      </c>
      <c r="F32" s="44">
        <v>-191.34699999999975</v>
      </c>
      <c r="G32" s="44">
        <v>5318.943</v>
      </c>
      <c r="H32" s="44">
        <v>893.2</v>
      </c>
      <c r="I32" s="4"/>
      <c r="J32" s="44">
        <f t="shared" si="5"/>
        <v>-40.8320084790673</v>
      </c>
      <c r="K32" s="44">
        <f t="shared" si="6"/>
        <v>-23.773566745692293</v>
      </c>
      <c r="L32" s="47"/>
      <c r="M32" s="47"/>
      <c r="N32" s="47"/>
    </row>
    <row r="33" spans="1:14" s="40" customFormat="1" ht="13.5">
      <c r="A33" s="68" t="s">
        <v>83</v>
      </c>
      <c r="B33" s="44">
        <v>614769.5613</v>
      </c>
      <c r="C33" s="44">
        <v>37352.1</v>
      </c>
      <c r="D33" s="44">
        <v>112813.7</v>
      </c>
      <c r="E33" s="44">
        <v>116501.3</v>
      </c>
      <c r="F33" s="44">
        <v>73551.39960000003</v>
      </c>
      <c r="G33" s="44">
        <v>340218.4996</v>
      </c>
      <c r="H33" s="44">
        <v>30070.9</v>
      </c>
      <c r="I33" s="4"/>
      <c r="J33" s="44">
        <f t="shared" si="5"/>
        <v>-19.493415363527077</v>
      </c>
      <c r="K33" s="44">
        <f t="shared" si="6"/>
        <v>-44.65918272196669</v>
      </c>
      <c r="L33" s="47"/>
      <c r="M33" s="47"/>
      <c r="N33" s="47"/>
    </row>
    <row r="34" spans="1:14" s="40" customFormat="1" ht="13.5">
      <c r="A34" s="68" t="s">
        <v>84</v>
      </c>
      <c r="B34" s="44">
        <v>295075.531</v>
      </c>
      <c r="C34" s="44">
        <v>106630.14709999999</v>
      </c>
      <c r="D34" s="44">
        <v>120333.1921</v>
      </c>
      <c r="E34" s="44">
        <v>92045.68890000007</v>
      </c>
      <c r="F34" s="44">
        <v>59806.5073</v>
      </c>
      <c r="G34" s="44">
        <v>378815.53540000005</v>
      </c>
      <c r="H34" s="44">
        <v>111030.93</v>
      </c>
      <c r="I34" s="4"/>
      <c r="J34" s="44">
        <f t="shared" si="5"/>
        <v>4.127146983932079</v>
      </c>
      <c r="K34" s="44">
        <f t="shared" si="6"/>
        <v>28.37917604221815</v>
      </c>
      <c r="L34" s="47"/>
      <c r="M34" s="47"/>
      <c r="N34" s="47"/>
    </row>
    <row r="35" spans="1:14" s="40" customFormat="1" ht="13.5">
      <c r="A35" s="68" t="s">
        <v>85</v>
      </c>
      <c r="B35" s="44">
        <v>15602.631099999999</v>
      </c>
      <c r="C35" s="44">
        <v>1253.1</v>
      </c>
      <c r="D35" s="44">
        <v>3267.34</v>
      </c>
      <c r="E35" s="44">
        <v>3605.62</v>
      </c>
      <c r="F35" s="44">
        <v>1767.882999999999</v>
      </c>
      <c r="G35" s="44">
        <v>9893.943</v>
      </c>
      <c r="H35" s="44">
        <v>2026.3</v>
      </c>
      <c r="I35" s="4"/>
      <c r="J35" s="44">
        <f t="shared" si="5"/>
        <v>61.70297661798742</v>
      </c>
      <c r="K35" s="44">
        <f t="shared" si="6"/>
        <v>-36.587983548492666</v>
      </c>
      <c r="L35" s="47"/>
      <c r="M35" s="47"/>
      <c r="N35" s="47"/>
    </row>
    <row r="36" spans="1:14" s="40" customFormat="1" ht="25.5">
      <c r="A36" s="68" t="s">
        <v>86</v>
      </c>
      <c r="B36" s="44">
        <v>284799.6438</v>
      </c>
      <c r="C36" s="44">
        <v>30079</v>
      </c>
      <c r="D36" s="44">
        <v>24284.83</v>
      </c>
      <c r="E36" s="44">
        <v>40166.03</v>
      </c>
      <c r="F36" s="44">
        <v>32455.5763</v>
      </c>
      <c r="G36" s="44">
        <v>126985.4363</v>
      </c>
      <c r="H36" s="44">
        <v>3181.5</v>
      </c>
      <c r="I36" s="4"/>
      <c r="J36" s="44">
        <f t="shared" si="5"/>
        <v>-89.42285315336281</v>
      </c>
      <c r="K36" s="44">
        <f t="shared" si="6"/>
        <v>-55.412361263634416</v>
      </c>
      <c r="L36" s="47"/>
      <c r="M36" s="47"/>
      <c r="N36" s="47"/>
    </row>
    <row r="37" spans="1:14" s="40" customFormat="1" ht="13.5">
      <c r="A37" s="68" t="s">
        <v>87</v>
      </c>
      <c r="B37" s="44">
        <v>65259.5774</v>
      </c>
      <c r="C37" s="44">
        <v>15669.4</v>
      </c>
      <c r="D37" s="44">
        <v>12964.57</v>
      </c>
      <c r="E37" s="44">
        <v>22329.58</v>
      </c>
      <c r="F37" s="44">
        <v>36593.58910000001</v>
      </c>
      <c r="G37" s="44">
        <v>87557.1391</v>
      </c>
      <c r="H37" s="44">
        <v>28639.31</v>
      </c>
      <c r="I37" s="4"/>
      <c r="J37" s="44">
        <f t="shared" si="5"/>
        <v>82.77221846401267</v>
      </c>
      <c r="K37" s="44">
        <f t="shared" si="6"/>
        <v>34.16749324521368</v>
      </c>
      <c r="L37" s="47"/>
      <c r="M37" s="47"/>
      <c r="N37" s="47"/>
    </row>
    <row r="38" spans="1:14" s="40" customFormat="1" ht="13.5">
      <c r="A38" s="68" t="s">
        <v>92</v>
      </c>
      <c r="B38" s="44">
        <v>10581.8961</v>
      </c>
      <c r="C38" s="44">
        <v>2903.15</v>
      </c>
      <c r="D38" s="44">
        <v>5518</v>
      </c>
      <c r="E38" s="44">
        <v>1715.06</v>
      </c>
      <c r="F38" s="44">
        <v>1579.2492999999995</v>
      </c>
      <c r="G38" s="44">
        <v>11715.459299999999</v>
      </c>
      <c r="H38" s="44">
        <v>2528.43</v>
      </c>
      <c r="I38" s="4"/>
      <c r="J38" s="44">
        <f t="shared" si="5"/>
        <v>-12.9073592477137</v>
      </c>
      <c r="K38" s="44">
        <f t="shared" si="6"/>
        <v>10.712288131424756</v>
      </c>
      <c r="L38" s="47"/>
      <c r="M38" s="47"/>
      <c r="N38" s="47"/>
    </row>
    <row r="39" spans="1:14" s="40" customFormat="1" ht="13.5">
      <c r="A39" s="68" t="s">
        <v>99</v>
      </c>
      <c r="B39" s="44">
        <v>419796.7123</v>
      </c>
      <c r="C39" s="44">
        <v>68101.5</v>
      </c>
      <c r="D39" s="44">
        <v>220263.45</v>
      </c>
      <c r="E39" s="44">
        <v>130896.85799999995</v>
      </c>
      <c r="F39" s="44">
        <v>144695.79200000002</v>
      </c>
      <c r="G39" s="44">
        <v>563957.6</v>
      </c>
      <c r="H39" s="44">
        <v>51590.44</v>
      </c>
      <c r="I39" s="4"/>
      <c r="J39" s="44">
        <f t="shared" si="5"/>
        <v>-24.244781686159627</v>
      </c>
      <c r="K39" s="44">
        <f t="shared" si="6"/>
        <v>34.340642381443445</v>
      </c>
      <c r="L39" s="47"/>
      <c r="M39" s="47"/>
      <c r="N39" s="47"/>
    </row>
    <row r="40" spans="1:14" s="40" customFormat="1" ht="13.5">
      <c r="A40" s="68" t="s">
        <v>95</v>
      </c>
      <c r="B40" s="44">
        <f aca="true" t="shared" si="7" ref="B40:H40">B30-B31-B32-B33-B34-B35-B36-B37-B38-B39</f>
        <v>35934.07950000005</v>
      </c>
      <c r="C40" s="44">
        <f t="shared" si="7"/>
        <v>8434.50990000002</v>
      </c>
      <c r="D40" s="44">
        <f t="shared" si="7"/>
        <v>5656.570100000012</v>
      </c>
      <c r="E40" s="44">
        <f t="shared" si="7"/>
        <v>7297.9700000000885</v>
      </c>
      <c r="F40" s="44">
        <f t="shared" si="7"/>
        <v>3200.798400000145</v>
      </c>
      <c r="G40" s="44">
        <f t="shared" si="7"/>
        <v>24589.848400000134</v>
      </c>
      <c r="H40" s="44">
        <f t="shared" si="7"/>
        <v>2614.939900000005</v>
      </c>
      <c r="I40" s="4"/>
      <c r="J40" s="44">
        <f t="shared" si="5"/>
        <v>-68.99713283874385</v>
      </c>
      <c r="K40" s="44">
        <f t="shared" si="6"/>
        <v>-31.56956086769914</v>
      </c>
      <c r="L40" s="47"/>
      <c r="M40" s="47"/>
      <c r="N40" s="47"/>
    </row>
    <row r="41" spans="1:14" s="40" customFormat="1" ht="13.5">
      <c r="A41" s="3"/>
      <c r="B41" s="44"/>
      <c r="C41" s="44"/>
      <c r="D41" s="44"/>
      <c r="E41" s="44"/>
      <c r="F41" s="44"/>
      <c r="G41" s="44"/>
      <c r="H41" s="44"/>
      <c r="I41" s="4"/>
      <c r="J41" s="44"/>
      <c r="K41" s="44"/>
      <c r="L41" s="47"/>
      <c r="M41" s="47"/>
      <c r="N41" s="47"/>
    </row>
    <row r="42" spans="1:14" s="41" customFormat="1" ht="13.5">
      <c r="A42" s="67" t="s">
        <v>88</v>
      </c>
      <c r="B42" s="49">
        <v>113790.21209999999</v>
      </c>
      <c r="C42" s="49">
        <v>41226.88</v>
      </c>
      <c r="D42" s="49">
        <v>39218.505</v>
      </c>
      <c r="E42" s="49">
        <v>42802.44</v>
      </c>
      <c r="F42" s="49">
        <v>40665.10249999998</v>
      </c>
      <c r="G42" s="49">
        <v>163912.9275</v>
      </c>
      <c r="H42" s="49">
        <v>45684.320999999996</v>
      </c>
      <c r="I42" s="5"/>
      <c r="J42" s="49">
        <f>H42/C42*100-100</f>
        <v>10.811977525342684</v>
      </c>
      <c r="K42" s="49">
        <f>G42/B42*100-100</f>
        <v>44.04835396207159</v>
      </c>
      <c r="L42" s="47"/>
      <c r="M42" s="47"/>
      <c r="N42" s="47"/>
    </row>
    <row r="43" spans="1:14" s="40" customFormat="1" ht="13.5">
      <c r="A43" s="68" t="s">
        <v>93</v>
      </c>
      <c r="B43" s="44">
        <v>1512.4</v>
      </c>
      <c r="C43" s="44">
        <v>5885.6</v>
      </c>
      <c r="D43" s="44">
        <v>634.2000000000007</v>
      </c>
      <c r="E43" s="44">
        <v>2113.9</v>
      </c>
      <c r="F43" s="44">
        <v>1878.44</v>
      </c>
      <c r="G43" s="44">
        <v>10512.14</v>
      </c>
      <c r="H43" s="44">
        <v>1801.34</v>
      </c>
      <c r="I43" s="4"/>
      <c r="J43" s="44">
        <f>H43/C43*100-100</f>
        <v>-69.39411444882425</v>
      </c>
      <c r="K43" s="44">
        <f>G43/B43*100-100</f>
        <v>595.0634752710922</v>
      </c>
      <c r="L43" s="47"/>
      <c r="M43" s="47"/>
      <c r="N43" s="47"/>
    </row>
    <row r="44" spans="1:14" s="40" customFormat="1" ht="13.5">
      <c r="A44" s="68" t="s">
        <v>90</v>
      </c>
      <c r="B44" s="44">
        <v>86146.0302</v>
      </c>
      <c r="C44" s="44">
        <v>21317.68</v>
      </c>
      <c r="D44" s="44">
        <v>26066.225</v>
      </c>
      <c r="E44" s="44">
        <v>31085.8</v>
      </c>
      <c r="F44" s="44">
        <v>39019.576199999996</v>
      </c>
      <c r="G44" s="44">
        <v>117489.2812</v>
      </c>
      <c r="H44" s="44">
        <v>34606.47</v>
      </c>
      <c r="I44" s="4"/>
      <c r="J44" s="44">
        <f>H44/C44*100-100</f>
        <v>62.336942856821196</v>
      </c>
      <c r="K44" s="44">
        <f>G44/B44*100-100</f>
        <v>36.383859972690885</v>
      </c>
      <c r="L44" s="47"/>
      <c r="M44" s="47"/>
      <c r="N44" s="47"/>
    </row>
    <row r="45" spans="1:14" s="40" customFormat="1" ht="13.5">
      <c r="A45" s="68" t="s">
        <v>91</v>
      </c>
      <c r="B45" s="44">
        <v>24315.6037</v>
      </c>
      <c r="C45" s="44">
        <v>13114.7</v>
      </c>
      <c r="D45" s="44">
        <v>12107.72</v>
      </c>
      <c r="E45" s="44">
        <v>9206.21</v>
      </c>
      <c r="F45" s="44">
        <v>-589.211899999993</v>
      </c>
      <c r="G45" s="44">
        <v>33839.4181</v>
      </c>
      <c r="H45" s="44">
        <v>8812.65</v>
      </c>
      <c r="I45" s="4"/>
      <c r="J45" s="44">
        <f>H45/C45*100-100</f>
        <v>-32.80326656347458</v>
      </c>
      <c r="K45" s="44">
        <f>G45/B45*100-100</f>
        <v>39.16750131932773</v>
      </c>
      <c r="L45" s="47"/>
      <c r="M45" s="47"/>
      <c r="N45" s="47"/>
    </row>
    <row r="46" spans="1:14" s="40" customFormat="1" ht="13.5">
      <c r="A46" s="68" t="s">
        <v>94</v>
      </c>
      <c r="B46" s="44">
        <f aca="true" t="shared" si="8" ref="B46:H46">B42-B43-B44-B45</f>
        <v>1816.178200000002</v>
      </c>
      <c r="C46" s="44">
        <f>C42-C43-C44-C45</f>
        <v>908.8999999999978</v>
      </c>
      <c r="D46" s="44">
        <f>D42-D43-D44-D45</f>
        <v>410.3599999999951</v>
      </c>
      <c r="E46" s="44">
        <f>E42-E43-E44-E45</f>
        <v>396.5300000000025</v>
      </c>
      <c r="F46" s="44">
        <f>F42-F43-F44-F45</f>
        <v>356.2981999999738</v>
      </c>
      <c r="G46" s="44">
        <f t="shared" si="8"/>
        <v>2072.0881999999765</v>
      </c>
      <c r="H46" s="44">
        <f t="shared" si="8"/>
        <v>463.86099999999897</v>
      </c>
      <c r="I46" s="4"/>
      <c r="J46" s="44">
        <f>H46/C46*100-100</f>
        <v>-48.96457256023764</v>
      </c>
      <c r="K46" s="44">
        <f>G46/B46*100-100</f>
        <v>14.09057767569142</v>
      </c>
      <c r="L46" s="47"/>
      <c r="M46" s="47"/>
      <c r="N46" s="47"/>
    </row>
    <row r="47" spans="1:11" s="40" customFormat="1" ht="13.5">
      <c r="A47" s="3"/>
      <c r="B47" s="12"/>
      <c r="C47" s="61"/>
      <c r="D47" s="61"/>
      <c r="E47" s="61"/>
      <c r="F47" s="61"/>
      <c r="G47" s="12"/>
      <c r="H47" s="61"/>
      <c r="I47" s="4"/>
      <c r="J47" s="73"/>
      <c r="K47" s="73"/>
    </row>
    <row r="48" spans="1:11" s="41" customFormat="1" ht="13.5">
      <c r="A48" s="62" t="s">
        <v>151</v>
      </c>
      <c r="B48" s="5"/>
      <c r="C48" s="5"/>
      <c r="D48" s="5"/>
      <c r="E48" s="5"/>
      <c r="F48" s="5"/>
      <c r="G48" s="5"/>
      <c r="H48" s="5"/>
      <c r="I48" s="5"/>
      <c r="J48" s="49"/>
      <c r="K48" s="49"/>
    </row>
    <row r="49" spans="1:11" s="41" customFormat="1" ht="13.5">
      <c r="A49" s="62" t="s">
        <v>98</v>
      </c>
      <c r="B49" s="49">
        <f>B53+B65+B51</f>
        <v>1546315.8532</v>
      </c>
      <c r="C49" s="49">
        <f aca="true" t="shared" si="9" ref="C49:H49">C53+C65+C51</f>
        <v>332363.9491</v>
      </c>
      <c r="D49" s="49">
        <f t="shared" si="9"/>
        <v>418290.62990000006</v>
      </c>
      <c r="E49" s="49">
        <f t="shared" si="9"/>
        <v>437209.05499999993</v>
      </c>
      <c r="F49" s="49">
        <f t="shared" si="9"/>
        <v>548397.2433</v>
      </c>
      <c r="G49" s="49">
        <f t="shared" si="9"/>
        <v>1736260.8773</v>
      </c>
      <c r="H49" s="49">
        <f t="shared" si="9"/>
        <v>250548.282</v>
      </c>
      <c r="I49" s="5"/>
      <c r="J49" s="49">
        <f>H49/C49*100-100</f>
        <v>-24.61628805456988</v>
      </c>
      <c r="K49" s="49">
        <f>G49/B49*100-100</f>
        <v>12.283714462793682</v>
      </c>
    </row>
    <row r="50" spans="1:11" s="41" customFormat="1" ht="13.5">
      <c r="A50" s="6"/>
      <c r="B50" s="49"/>
      <c r="C50" s="49"/>
      <c r="D50" s="49"/>
      <c r="E50" s="49"/>
      <c r="F50" s="49"/>
      <c r="G50" s="49"/>
      <c r="H50" s="49"/>
      <c r="I50" s="5"/>
      <c r="J50" s="49"/>
      <c r="K50" s="49"/>
    </row>
    <row r="51" spans="1:11" s="41" customFormat="1" ht="13.5">
      <c r="A51" s="6" t="s">
        <v>100</v>
      </c>
      <c r="B51" s="49">
        <v>0</v>
      </c>
      <c r="C51" s="49">
        <v>0</v>
      </c>
      <c r="D51" s="49">
        <v>0</v>
      </c>
      <c r="E51" s="49">
        <v>0</v>
      </c>
      <c r="F51" s="49">
        <v>9208.1</v>
      </c>
      <c r="G51" s="49">
        <v>9208.1</v>
      </c>
      <c r="H51" s="49">
        <v>0</v>
      </c>
      <c r="I51" s="5"/>
      <c r="J51" s="49">
        <v>0</v>
      </c>
      <c r="K51" s="49">
        <v>0</v>
      </c>
    </row>
    <row r="52" spans="1:11" s="41" customFormat="1" ht="13.5">
      <c r="A52" s="6"/>
      <c r="B52" s="49"/>
      <c r="C52" s="49"/>
      <c r="D52" s="49"/>
      <c r="E52" s="49"/>
      <c r="F52" s="49"/>
      <c r="G52" s="49"/>
      <c r="H52" s="49"/>
      <c r="I52" s="5"/>
      <c r="J52" s="49"/>
      <c r="K52" s="49"/>
    </row>
    <row r="53" spans="1:14" s="41" customFormat="1" ht="13.5">
      <c r="A53" s="67" t="s">
        <v>81</v>
      </c>
      <c r="B53" s="49">
        <v>1541802.758</v>
      </c>
      <c r="C53" s="49">
        <v>331304.5491</v>
      </c>
      <c r="D53" s="49">
        <v>416842.16990000004</v>
      </c>
      <c r="E53" s="49">
        <v>436374.55499999993</v>
      </c>
      <c r="F53" s="49">
        <v>537233.5403</v>
      </c>
      <c r="G53" s="49">
        <v>1721754.8143</v>
      </c>
      <c r="H53" s="49">
        <v>249527.142</v>
      </c>
      <c r="I53" s="5"/>
      <c r="J53" s="49">
        <f aca="true" t="shared" si="10" ref="J53:J63">H53/C53*100-100</f>
        <v>-24.68345433896127</v>
      </c>
      <c r="K53" s="49">
        <f aca="true" t="shared" si="11" ref="K53:K63">G53/B53*100-100</f>
        <v>11.671535503894859</v>
      </c>
      <c r="L53" s="47"/>
      <c r="M53" s="47"/>
      <c r="N53" s="47"/>
    </row>
    <row r="54" spans="1:14" s="40" customFormat="1" ht="13.5">
      <c r="A54" s="68" t="s">
        <v>79</v>
      </c>
      <c r="B54" s="44">
        <v>295957.083</v>
      </c>
      <c r="C54" s="44">
        <v>24941.0091</v>
      </c>
      <c r="D54" s="44">
        <v>30753.809899999997</v>
      </c>
      <c r="E54" s="44">
        <v>27775.795000000006</v>
      </c>
      <c r="F54" s="44">
        <v>22698.996000000003</v>
      </c>
      <c r="G54" s="44">
        <v>106169.61</v>
      </c>
      <c r="H54" s="44">
        <v>20966.212</v>
      </c>
      <c r="I54" s="4"/>
      <c r="J54" s="44">
        <f t="shared" si="10"/>
        <v>-15.93679343150555</v>
      </c>
      <c r="K54" s="44">
        <f t="shared" si="11"/>
        <v>-64.12668724674516</v>
      </c>
      <c r="L54" s="47"/>
      <c r="M54" s="47"/>
      <c r="N54" s="47"/>
    </row>
    <row r="55" spans="1:14" s="40" customFormat="1" ht="25.5">
      <c r="A55" s="68" t="s">
        <v>80</v>
      </c>
      <c r="B55" s="44">
        <v>395.1</v>
      </c>
      <c r="C55" s="44">
        <v>77.1</v>
      </c>
      <c r="D55" s="44">
        <v>57.3</v>
      </c>
      <c r="E55" s="44">
        <v>13</v>
      </c>
      <c r="F55" s="44">
        <v>66.3</v>
      </c>
      <c r="G55" s="44">
        <v>213.7</v>
      </c>
      <c r="H55" s="44">
        <v>4.5</v>
      </c>
      <c r="I55" s="4"/>
      <c r="J55" s="44">
        <f t="shared" si="10"/>
        <v>-94.16342412451363</v>
      </c>
      <c r="K55" s="44">
        <f t="shared" si="11"/>
        <v>-45.91242723361175</v>
      </c>
      <c r="L55" s="47"/>
      <c r="M55" s="47"/>
      <c r="N55" s="47"/>
    </row>
    <row r="56" spans="1:14" s="40" customFormat="1" ht="13.5">
      <c r="A56" s="68" t="s">
        <v>83</v>
      </c>
      <c r="B56" s="44">
        <v>38184</v>
      </c>
      <c r="C56" s="44">
        <v>13401.4</v>
      </c>
      <c r="D56" s="44">
        <v>5.5</v>
      </c>
      <c r="E56" s="44">
        <v>7669.4</v>
      </c>
      <c r="F56" s="44">
        <v>0</v>
      </c>
      <c r="G56" s="44">
        <v>21076.3</v>
      </c>
      <c r="H56" s="44">
        <v>4229.8</v>
      </c>
      <c r="I56" s="4"/>
      <c r="J56" s="44">
        <f t="shared" si="10"/>
        <v>-68.43762591968003</v>
      </c>
      <c r="K56" s="44">
        <f t="shared" si="11"/>
        <v>-44.80332076262309</v>
      </c>
      <c r="L56" s="47"/>
      <c r="M56" s="47"/>
      <c r="N56" s="47"/>
    </row>
    <row r="57" spans="1:14" s="40" customFormat="1" ht="13.5">
      <c r="A57" s="68" t="s">
        <v>84</v>
      </c>
      <c r="B57" s="44">
        <v>1896.02</v>
      </c>
      <c r="C57" s="44">
        <v>3571.2</v>
      </c>
      <c r="D57" s="44">
        <v>2286.58</v>
      </c>
      <c r="E57" s="44">
        <v>1380.2</v>
      </c>
      <c r="F57" s="44">
        <v>1738.4</v>
      </c>
      <c r="G57" s="44">
        <v>8976.38</v>
      </c>
      <c r="H57" s="44">
        <v>1661.6</v>
      </c>
      <c r="I57" s="4"/>
      <c r="J57" s="44">
        <f t="shared" si="10"/>
        <v>-53.47222222222222</v>
      </c>
      <c r="K57" s="44">
        <f t="shared" si="11"/>
        <v>373.4327696965222</v>
      </c>
      <c r="L57" s="47"/>
      <c r="M57" s="47"/>
      <c r="N57" s="47"/>
    </row>
    <row r="58" spans="1:14" s="40" customFormat="1" ht="13.5">
      <c r="A58" s="68" t="s">
        <v>85</v>
      </c>
      <c r="B58" s="44">
        <v>600.61</v>
      </c>
      <c r="C58" s="44">
        <v>11.9</v>
      </c>
      <c r="D58" s="44">
        <v>49.05</v>
      </c>
      <c r="E58" s="44">
        <v>37.25</v>
      </c>
      <c r="F58" s="44">
        <v>138.5</v>
      </c>
      <c r="G58" s="44">
        <v>236.7</v>
      </c>
      <c r="H58" s="44">
        <v>61.1</v>
      </c>
      <c r="I58" s="4"/>
      <c r="J58" s="44">
        <f t="shared" si="10"/>
        <v>413.44537815126046</v>
      </c>
      <c r="K58" s="44">
        <f t="shared" si="11"/>
        <v>-60.59006676545513</v>
      </c>
      <c r="L58" s="47"/>
      <c r="M58" s="47"/>
      <c r="N58" s="47"/>
    </row>
    <row r="59" spans="1:14" s="40" customFormat="1" ht="25.5">
      <c r="A59" s="68" t="s">
        <v>86</v>
      </c>
      <c r="B59" s="44">
        <v>8468.0718</v>
      </c>
      <c r="C59" s="44">
        <v>2261.7</v>
      </c>
      <c r="D59" s="44">
        <v>978.1</v>
      </c>
      <c r="E59" s="44">
        <v>8760.51</v>
      </c>
      <c r="F59" s="44">
        <v>8592.844299999995</v>
      </c>
      <c r="G59" s="44">
        <v>20593.1543</v>
      </c>
      <c r="H59" s="44">
        <v>6530.63</v>
      </c>
      <c r="I59" s="4"/>
      <c r="J59" s="44">
        <f t="shared" si="10"/>
        <v>188.74872883229432</v>
      </c>
      <c r="K59" s="44">
        <f t="shared" si="11"/>
        <v>143.18587260915757</v>
      </c>
      <c r="L59" s="47"/>
      <c r="M59" s="47"/>
      <c r="N59" s="47"/>
    </row>
    <row r="60" spans="1:14" s="40" customFormat="1" ht="13.5">
      <c r="A60" s="68" t="s">
        <v>87</v>
      </c>
      <c r="B60" s="44">
        <v>3471.5</v>
      </c>
      <c r="C60" s="44">
        <v>2967.5</v>
      </c>
      <c r="D60" s="44">
        <v>2029.8</v>
      </c>
      <c r="E60" s="44">
        <v>3281</v>
      </c>
      <c r="F60" s="44">
        <v>1546.6</v>
      </c>
      <c r="G60" s="44">
        <v>9824.9</v>
      </c>
      <c r="H60" s="44">
        <v>5769.1</v>
      </c>
      <c r="I60" s="4"/>
      <c r="J60" s="44">
        <f t="shared" si="10"/>
        <v>94.4094355518113</v>
      </c>
      <c r="K60" s="44">
        <f t="shared" si="11"/>
        <v>183.01598732536365</v>
      </c>
      <c r="L60" s="47"/>
      <c r="M60" s="47"/>
      <c r="N60" s="47"/>
    </row>
    <row r="61" spans="1:14" s="40" customFormat="1" ht="13.5">
      <c r="A61" s="68" t="s">
        <v>92</v>
      </c>
      <c r="B61" s="44">
        <v>2422.62</v>
      </c>
      <c r="C61" s="44">
        <v>56.18</v>
      </c>
      <c r="D61" s="44">
        <v>903.1</v>
      </c>
      <c r="E61" s="44">
        <v>498.7</v>
      </c>
      <c r="F61" s="44">
        <v>516.8</v>
      </c>
      <c r="G61" s="44">
        <v>1974.78</v>
      </c>
      <c r="H61" s="44">
        <v>3.7</v>
      </c>
      <c r="I61" s="4"/>
      <c r="J61" s="44">
        <f t="shared" si="10"/>
        <v>-93.41402634389462</v>
      </c>
      <c r="K61" s="44">
        <f t="shared" si="11"/>
        <v>-18.48577160264506</v>
      </c>
      <c r="L61" s="47"/>
      <c r="M61" s="47"/>
      <c r="N61" s="47"/>
    </row>
    <row r="62" spans="1:14" s="40" customFormat="1" ht="13.5">
      <c r="A62" s="68" t="s">
        <v>99</v>
      </c>
      <c r="B62" s="44">
        <v>1187392.9307</v>
      </c>
      <c r="C62" s="44">
        <v>282264.9</v>
      </c>
      <c r="D62" s="44">
        <v>379515.7</v>
      </c>
      <c r="E62" s="44">
        <v>386707.7</v>
      </c>
      <c r="F62" s="44">
        <v>500401.2</v>
      </c>
      <c r="G62" s="44">
        <v>1548889.5</v>
      </c>
      <c r="H62" s="44">
        <v>210264.5</v>
      </c>
      <c r="I62" s="4"/>
      <c r="J62" s="44">
        <f t="shared" si="10"/>
        <v>-25.508095409666595</v>
      </c>
      <c r="K62" s="44">
        <f t="shared" si="11"/>
        <v>30.444561353998324</v>
      </c>
      <c r="L62" s="47"/>
      <c r="M62" s="47"/>
      <c r="N62" s="47"/>
    </row>
    <row r="63" spans="1:14" s="40" customFormat="1" ht="13.5">
      <c r="A63" s="68" t="s">
        <v>95</v>
      </c>
      <c r="B63" s="44">
        <f>B53-B54-B55-B56-B57-B58-B59-B60-B61-B62</f>
        <v>3014.8224999995437</v>
      </c>
      <c r="C63" s="44">
        <f aca="true" t="shared" si="12" ref="C63:H63">C53-C54-C55-C56-C57-C58-C59-C60-C61-C62</f>
        <v>1751.6599999999162</v>
      </c>
      <c r="D63" s="44">
        <f>D53-D54-D55-D56-D57-D58-D59-D60-D61-D62</f>
        <v>263.2300000000978</v>
      </c>
      <c r="E63" s="44">
        <f>E53-E54-E55-E56-E57-E58-E59-E60-E61-E62</f>
        <v>250.99999999988358</v>
      </c>
      <c r="F63" s="44">
        <f>F53-F54-F55-F56-F57-F58-F59-F60-F61-F62</f>
        <v>1533.9000000000233</v>
      </c>
      <c r="G63" s="44">
        <f t="shared" si="12"/>
        <v>3799.7900000000373</v>
      </c>
      <c r="H63" s="44">
        <f t="shared" si="12"/>
        <v>35.999999999970896</v>
      </c>
      <c r="I63" s="4"/>
      <c r="J63" s="44">
        <f t="shared" si="10"/>
        <v>-97.94480664055966</v>
      </c>
      <c r="K63" s="44">
        <f t="shared" si="11"/>
        <v>26.036939156471476</v>
      </c>
      <c r="L63" s="47"/>
      <c r="M63" s="47"/>
      <c r="N63" s="47"/>
    </row>
    <row r="64" spans="1:14" s="40" customFormat="1" ht="13.5">
      <c r="A64" s="68"/>
      <c r="B64" s="44"/>
      <c r="C64" s="44"/>
      <c r="D64" s="44"/>
      <c r="E64" s="44"/>
      <c r="F64" s="44"/>
      <c r="G64" s="44"/>
      <c r="H64" s="44"/>
      <c r="I64" s="4"/>
      <c r="J64" s="44"/>
      <c r="K64" s="44"/>
      <c r="L64" s="47"/>
      <c r="M64" s="47"/>
      <c r="N64" s="47"/>
    </row>
    <row r="65" spans="1:14" s="41" customFormat="1" ht="13.5">
      <c r="A65" s="67" t="s">
        <v>88</v>
      </c>
      <c r="B65" s="49">
        <v>4513.0952</v>
      </c>
      <c r="C65" s="49">
        <v>1059.4</v>
      </c>
      <c r="D65" s="49">
        <v>1448.46</v>
      </c>
      <c r="E65" s="49">
        <v>834.5</v>
      </c>
      <c r="F65" s="49">
        <v>1955.6030000000005</v>
      </c>
      <c r="G65" s="49">
        <v>5297.963</v>
      </c>
      <c r="H65" s="49">
        <v>1021.14</v>
      </c>
      <c r="I65" s="5"/>
      <c r="J65" s="49">
        <f>H65/C65*100-100</f>
        <v>-3.611478195204839</v>
      </c>
      <c r="K65" s="49">
        <f>G65/B65*100-100</f>
        <v>17.390898379453645</v>
      </c>
      <c r="L65" s="47"/>
      <c r="M65" s="47"/>
      <c r="N65" s="47"/>
    </row>
    <row r="66" spans="1:14" s="40" customFormat="1" ht="13.5">
      <c r="A66" s="68" t="s">
        <v>93</v>
      </c>
      <c r="B66" s="44">
        <v>972.5952</v>
      </c>
      <c r="C66" s="44">
        <v>405.1</v>
      </c>
      <c r="D66" s="44">
        <v>761.6</v>
      </c>
      <c r="E66" s="44">
        <v>429.2</v>
      </c>
      <c r="F66" s="44">
        <v>1369.7640000000006</v>
      </c>
      <c r="G66" s="44">
        <v>2965.664</v>
      </c>
      <c r="H66" s="44">
        <v>661.2</v>
      </c>
      <c r="I66" s="4"/>
      <c r="J66" s="44">
        <f>H66/C66*100-100</f>
        <v>63.218958281905714</v>
      </c>
      <c r="K66" s="44">
        <f>G66/B66*100-100</f>
        <v>204.922746894083</v>
      </c>
      <c r="L66" s="47"/>
      <c r="M66" s="47"/>
      <c r="N66" s="47"/>
    </row>
    <row r="67" spans="1:14" s="40" customFormat="1" ht="13.5">
      <c r="A67" s="68" t="s">
        <v>90</v>
      </c>
      <c r="B67" s="44">
        <v>1551.2</v>
      </c>
      <c r="C67" s="44">
        <v>264.5</v>
      </c>
      <c r="D67" s="44">
        <v>222.16</v>
      </c>
      <c r="E67" s="44">
        <v>1.339999999999975</v>
      </c>
      <c r="F67" s="44">
        <v>188.96</v>
      </c>
      <c r="G67" s="44">
        <v>676.96</v>
      </c>
      <c r="H67" s="44">
        <v>114.6</v>
      </c>
      <c r="I67" s="4"/>
      <c r="J67" s="44">
        <f>H67/C67*100-100</f>
        <v>-56.672967863894144</v>
      </c>
      <c r="K67" s="44">
        <f>G67/B67*100-100</f>
        <v>-56.358947911294486</v>
      </c>
      <c r="L67" s="47"/>
      <c r="M67" s="47"/>
      <c r="N67" s="47"/>
    </row>
    <row r="68" spans="1:14" s="40" customFormat="1" ht="13.5">
      <c r="A68" s="68" t="s">
        <v>91</v>
      </c>
      <c r="B68" s="44">
        <v>1961.6</v>
      </c>
      <c r="C68" s="44">
        <v>387.3</v>
      </c>
      <c r="D68" s="44">
        <v>452.7</v>
      </c>
      <c r="E68" s="44">
        <v>413.56</v>
      </c>
      <c r="F68" s="44">
        <v>390.96</v>
      </c>
      <c r="G68" s="44">
        <v>1644.52</v>
      </c>
      <c r="H68" s="44">
        <v>212.74</v>
      </c>
      <c r="I68" s="4"/>
      <c r="J68" s="44">
        <f>H68/C68*100-100</f>
        <v>-45.071004389362244</v>
      </c>
      <c r="K68" s="44">
        <f>G68/B68*100-100</f>
        <v>-16.16435562805873</v>
      </c>
      <c r="L68" s="47"/>
      <c r="M68" s="47"/>
      <c r="N68" s="47"/>
    </row>
    <row r="69" spans="1:14" s="40" customFormat="1" ht="13.5">
      <c r="A69" s="68" t="s">
        <v>94</v>
      </c>
      <c r="B69" s="44">
        <f aca="true" t="shared" si="13" ref="B69:H69">B65-B66-B67-B68</f>
        <v>27.700000000000045</v>
      </c>
      <c r="C69" s="44">
        <f t="shared" si="13"/>
        <v>2.500000000000057</v>
      </c>
      <c r="D69" s="44">
        <f t="shared" si="13"/>
        <v>12.000000000000057</v>
      </c>
      <c r="E69" s="44">
        <f t="shared" si="13"/>
        <v>-9.599999999999966</v>
      </c>
      <c r="F69" s="44">
        <f t="shared" si="13"/>
        <v>5.918999999999926</v>
      </c>
      <c r="G69" s="44">
        <f t="shared" si="13"/>
        <v>10.818999999999505</v>
      </c>
      <c r="H69" s="44">
        <f t="shared" si="13"/>
        <v>32.59999999999994</v>
      </c>
      <c r="I69" s="4"/>
      <c r="J69" s="44">
        <f>H69/C69*100-100</f>
        <v>1203.9999999999677</v>
      </c>
      <c r="K69" s="44">
        <f>G69/B69*100-100</f>
        <v>-60.94223826714987</v>
      </c>
      <c r="L69" s="47"/>
      <c r="M69" s="47"/>
      <c r="N69" s="47"/>
    </row>
    <row r="70" spans="1:14" s="40" customFormat="1" ht="13.5">
      <c r="A70" s="68"/>
      <c r="B70" s="44"/>
      <c r="C70" s="44"/>
      <c r="D70" s="44"/>
      <c r="E70" s="44"/>
      <c r="F70" s="44"/>
      <c r="G70" s="44"/>
      <c r="H70" s="44"/>
      <c r="I70" s="4"/>
      <c r="J70" s="44"/>
      <c r="K70" s="44"/>
      <c r="L70" s="47"/>
      <c r="M70" s="47"/>
      <c r="N70" s="47"/>
    </row>
    <row r="71" spans="1:14" s="41" customFormat="1" ht="25.5">
      <c r="A71" s="62" t="s">
        <v>101</v>
      </c>
      <c r="B71" s="49">
        <v>16739.7</v>
      </c>
      <c r="C71" s="49">
        <v>289.1</v>
      </c>
      <c r="D71" s="5">
        <v>776</v>
      </c>
      <c r="E71" s="5">
        <v>3933</v>
      </c>
      <c r="F71" s="49">
        <v>2119.7</v>
      </c>
      <c r="G71" s="49">
        <v>7117.8</v>
      </c>
      <c r="H71" s="49">
        <v>524.7</v>
      </c>
      <c r="I71" s="5"/>
      <c r="J71" s="49">
        <f>H71/C71*100-100</f>
        <v>81.49429263230715</v>
      </c>
      <c r="K71" s="49">
        <f>G71/B71*100-100</f>
        <v>-57.47952472266528</v>
      </c>
      <c r="L71" s="47"/>
      <c r="N71" s="47"/>
    </row>
    <row r="72" spans="1:11" s="40" customFormat="1" ht="13.5">
      <c r="A72" s="2"/>
      <c r="B72" s="44"/>
      <c r="C72" s="44"/>
      <c r="D72" s="44"/>
      <c r="E72" s="44"/>
      <c r="F72" s="44"/>
      <c r="G72" s="44"/>
      <c r="H72" s="44"/>
      <c r="I72" s="4"/>
      <c r="J72" s="44"/>
      <c r="K72" s="44"/>
    </row>
    <row r="73" spans="1:14" s="40" customFormat="1" ht="27" customHeight="1">
      <c r="A73" s="63" t="s">
        <v>102</v>
      </c>
      <c r="B73" s="44">
        <v>3172.2</v>
      </c>
      <c r="C73" s="44">
        <v>1966</v>
      </c>
      <c r="D73" s="44">
        <v>1837.8</v>
      </c>
      <c r="E73" s="44">
        <v>1055.5</v>
      </c>
      <c r="F73" s="44">
        <v>778.5</v>
      </c>
      <c r="G73" s="44">
        <v>5637.8</v>
      </c>
      <c r="H73" s="44">
        <v>756.1</v>
      </c>
      <c r="I73" s="4"/>
      <c r="J73" s="44">
        <f>H73/C73*100-100</f>
        <v>-61.541200406917596</v>
      </c>
      <c r="K73" s="44">
        <f>G73/B73*100-100</f>
        <v>77.72523800516993</v>
      </c>
      <c r="L73" s="48"/>
      <c r="M73" s="48"/>
      <c r="N73" s="48"/>
    </row>
    <row r="74" spans="1:11" s="40" customFormat="1" ht="13.5">
      <c r="A74" s="2"/>
      <c r="B74" s="4"/>
      <c r="C74" s="4"/>
      <c r="D74" s="4"/>
      <c r="E74" s="4"/>
      <c r="F74" s="4"/>
      <c r="G74" s="4"/>
      <c r="H74" s="4"/>
      <c r="I74" s="4"/>
      <c r="J74" s="44"/>
      <c r="K74" s="44"/>
    </row>
    <row r="75" spans="1:11" s="50" customFormat="1" ht="16.5">
      <c r="A75" s="69" t="s">
        <v>103</v>
      </c>
      <c r="B75" s="49">
        <f aca="true" t="shared" si="14" ref="B75:H75">B73+B71+B49+B26+B3</f>
        <v>7053892.878800001</v>
      </c>
      <c r="C75" s="49">
        <f t="shared" si="14"/>
        <v>1509131.037</v>
      </c>
      <c r="D75" s="49">
        <f t="shared" si="14"/>
        <v>1766438.8522</v>
      </c>
      <c r="E75" s="49">
        <f t="shared" si="14"/>
        <v>1684462.4176999996</v>
      </c>
      <c r="F75" s="49">
        <f t="shared" si="14"/>
        <v>1786403.1124000002</v>
      </c>
      <c r="G75" s="49">
        <f t="shared" si="14"/>
        <v>6746435.4193</v>
      </c>
      <c r="H75" s="49">
        <f t="shared" si="14"/>
        <v>1255756.355</v>
      </c>
      <c r="I75" s="5"/>
      <c r="J75" s="49">
        <f>H75/C75*100-100</f>
        <v>-16.789442121850684</v>
      </c>
      <c r="K75" s="49">
        <f>G75/B75*100-100</f>
        <v>-4.358691927744516</v>
      </c>
    </row>
    <row r="76" spans="1:11" s="50" customFormat="1" ht="16.5">
      <c r="A76" s="64"/>
      <c r="B76" s="49"/>
      <c r="C76" s="49"/>
      <c r="D76" s="49"/>
      <c r="E76" s="49"/>
      <c r="F76" s="49"/>
      <c r="G76" s="49"/>
      <c r="H76" s="49"/>
      <c r="I76" s="5"/>
      <c r="J76" s="44"/>
      <c r="K76" s="44"/>
    </row>
    <row r="77" spans="1:14" s="40" customFormat="1" ht="13.5">
      <c r="A77" s="68"/>
      <c r="B77" s="44"/>
      <c r="C77" s="44"/>
      <c r="D77" s="44"/>
      <c r="E77" s="44"/>
      <c r="F77" s="44"/>
      <c r="G77" s="44"/>
      <c r="H77" s="44"/>
      <c r="I77" s="4"/>
      <c r="J77" s="44"/>
      <c r="K77" s="44"/>
      <c r="L77" s="47"/>
      <c r="M77" s="47"/>
      <c r="N77" s="47"/>
    </row>
    <row r="78" spans="1:11" s="40" customFormat="1" ht="13.5">
      <c r="A78" s="68"/>
      <c r="B78" s="44"/>
      <c r="C78" s="44"/>
      <c r="D78" s="44"/>
      <c r="E78" s="44"/>
      <c r="F78" s="44"/>
      <c r="G78" s="44"/>
      <c r="H78" s="44"/>
      <c r="I78" s="4"/>
      <c r="J78" s="44"/>
      <c r="K78" s="44"/>
    </row>
    <row r="79" spans="1:11" s="41" customFormat="1" ht="38.25">
      <c r="A79" s="70" t="s">
        <v>152</v>
      </c>
      <c r="B79" s="49"/>
      <c r="C79" s="49"/>
      <c r="D79" s="49"/>
      <c r="E79" s="49"/>
      <c r="F79" s="49"/>
      <c r="G79" s="49"/>
      <c r="H79" s="49"/>
      <c r="I79" s="5"/>
      <c r="J79" s="49"/>
      <c r="K79" s="49"/>
    </row>
    <row r="80" spans="1:11" s="41" customFormat="1" ht="13.5">
      <c r="A80" s="70" t="s">
        <v>98</v>
      </c>
      <c r="B80" s="49">
        <f>B84+B96+B82</f>
        <v>926521.596</v>
      </c>
      <c r="C80" s="49">
        <f aca="true" t="shared" si="15" ref="C80:H80">C84+C96+C82</f>
        <v>168382.4611</v>
      </c>
      <c r="D80" s="49">
        <f t="shared" si="15"/>
        <v>297226.8198</v>
      </c>
      <c r="E80" s="49">
        <f t="shared" si="15"/>
        <v>238117.36610000004</v>
      </c>
      <c r="F80" s="49">
        <f t="shared" si="15"/>
        <v>252773.60780000003</v>
      </c>
      <c r="G80" s="49">
        <f t="shared" si="15"/>
        <v>956500.2548</v>
      </c>
      <c r="H80" s="49">
        <f t="shared" si="15"/>
        <v>53786.067500000005</v>
      </c>
      <c r="I80" s="5"/>
      <c r="J80" s="49">
        <f>H80/C80*100-100</f>
        <v>-68.057203138243</v>
      </c>
      <c r="K80" s="49">
        <f>G80/B80*100-100</f>
        <v>3.2356136035495098</v>
      </c>
    </row>
    <row r="81" spans="1:11" s="41" customFormat="1" ht="13.5">
      <c r="A81" s="6"/>
      <c r="B81" s="49"/>
      <c r="C81" s="49"/>
      <c r="D81" s="49"/>
      <c r="E81" s="49"/>
      <c r="F81" s="49"/>
      <c r="G81" s="49"/>
      <c r="H81" s="49"/>
      <c r="I81" s="5"/>
      <c r="J81" s="49"/>
      <c r="K81" s="49"/>
    </row>
    <row r="82" spans="1:14" s="41" customFormat="1" ht="13.5">
      <c r="A82" s="6" t="s">
        <v>100</v>
      </c>
      <c r="B82" s="49">
        <f>'[1]Розділ 2'!$C$47</f>
        <v>9388.4</v>
      </c>
      <c r="C82" s="49">
        <f>'[2]Розділ 2'!$C$47</f>
        <v>2948.5</v>
      </c>
      <c r="D82" s="49">
        <v>1092.7</v>
      </c>
      <c r="E82" s="49">
        <v>1985.2</v>
      </c>
      <c r="F82" s="49">
        <v>7599.1</v>
      </c>
      <c r="G82" s="49">
        <f>'[3]Розділ 2'!$C$47</f>
        <v>13625.5</v>
      </c>
      <c r="H82" s="49">
        <v>1269.4</v>
      </c>
      <c r="I82" s="5"/>
      <c r="J82" s="49">
        <f>H82/C82*100-100</f>
        <v>-56.9476004748177</v>
      </c>
      <c r="K82" s="49">
        <f>G82/B82*100-100</f>
        <v>45.131225767969</v>
      </c>
      <c r="L82" s="47"/>
      <c r="M82" s="47"/>
      <c r="N82" s="47"/>
    </row>
    <row r="83" spans="1:11" s="41" customFormat="1" ht="13.5">
      <c r="A83" s="6"/>
      <c r="B83" s="49"/>
      <c r="C83" s="49"/>
      <c r="D83" s="49"/>
      <c r="E83" s="49"/>
      <c r="F83" s="49"/>
      <c r="G83" s="49"/>
      <c r="H83" s="49"/>
      <c r="I83" s="5"/>
      <c r="J83" s="49"/>
      <c r="K83" s="49"/>
    </row>
    <row r="84" spans="1:14" s="41" customFormat="1" ht="13.5">
      <c r="A84" s="67" t="s">
        <v>81</v>
      </c>
      <c r="B84" s="49">
        <v>909815.9</v>
      </c>
      <c r="C84" s="49">
        <v>159798.4611</v>
      </c>
      <c r="D84" s="49">
        <v>292748.21979999996</v>
      </c>
      <c r="E84" s="49">
        <v>231338.46610000002</v>
      </c>
      <c r="F84" s="49">
        <v>241716.64400000003</v>
      </c>
      <c r="G84" s="49">
        <v>925601.791</v>
      </c>
      <c r="H84" s="49">
        <v>49259.9098</v>
      </c>
      <c r="I84" s="5"/>
      <c r="J84" s="49">
        <f aca="true" t="shared" si="16" ref="J84:J94">H84/C84*100-100</f>
        <v>-69.17372704285698</v>
      </c>
      <c r="K84" s="49">
        <f aca="true" t="shared" si="17" ref="K84:K94">G84/B84*100-100</f>
        <v>1.7350643135605708</v>
      </c>
      <c r="L84" s="47"/>
      <c r="M84" s="47"/>
      <c r="N84" s="47"/>
    </row>
    <row r="85" spans="1:14" s="40" customFormat="1" ht="13.5">
      <c r="A85" s="68" t="s">
        <v>79</v>
      </c>
      <c r="B85" s="44">
        <v>401000.4413</v>
      </c>
      <c r="C85" s="44">
        <v>54084.4441</v>
      </c>
      <c r="D85" s="44">
        <v>54524.156800000004</v>
      </c>
      <c r="E85" s="44">
        <v>71923.63609999999</v>
      </c>
      <c r="F85" s="44">
        <v>48789.909300000014</v>
      </c>
      <c r="G85" s="44">
        <v>229322.1463</v>
      </c>
      <c r="H85" s="44">
        <v>41779.8703</v>
      </c>
      <c r="I85" s="4"/>
      <c r="J85" s="44">
        <f t="shared" si="16"/>
        <v>-22.750670742310547</v>
      </c>
      <c r="K85" s="44">
        <f t="shared" si="17"/>
        <v>-42.8124952789173</v>
      </c>
      <c r="L85" s="47"/>
      <c r="M85" s="47"/>
      <c r="N85" s="47"/>
    </row>
    <row r="86" spans="1:14" s="40" customFormat="1" ht="25.5">
      <c r="A86" s="68" t="s">
        <v>80</v>
      </c>
      <c r="B86" s="44">
        <v>1637.8229</v>
      </c>
      <c r="C86" s="44">
        <v>411.2</v>
      </c>
      <c r="D86" s="44">
        <v>338.3</v>
      </c>
      <c r="E86" s="44">
        <v>599.9</v>
      </c>
      <c r="F86" s="44">
        <v>410.0233999999998</v>
      </c>
      <c r="G86" s="44">
        <v>1759.4234</v>
      </c>
      <c r="H86" s="44">
        <v>13.8</v>
      </c>
      <c r="I86" s="4"/>
      <c r="J86" s="44">
        <f t="shared" si="16"/>
        <v>-96.64396887159533</v>
      </c>
      <c r="K86" s="44">
        <f t="shared" si="17"/>
        <v>7.424520685356157</v>
      </c>
      <c r="L86" s="47"/>
      <c r="M86" s="47"/>
      <c r="N86" s="47"/>
    </row>
    <row r="87" spans="1:14" s="40" customFormat="1" ht="13.5">
      <c r="A87" s="68" t="s">
        <v>83</v>
      </c>
      <c r="B87" s="44">
        <v>38154.1</v>
      </c>
      <c r="C87" s="44">
        <v>13401.4</v>
      </c>
      <c r="D87" s="44">
        <v>5.5</v>
      </c>
      <c r="E87" s="44">
        <v>-5586.9</v>
      </c>
      <c r="F87" s="44">
        <v>0</v>
      </c>
      <c r="G87" s="44">
        <v>7820</v>
      </c>
      <c r="H87" s="44">
        <v>2064.9</v>
      </c>
      <c r="I87" s="4"/>
      <c r="J87" s="44">
        <f t="shared" si="16"/>
        <v>-84.59190830808721</v>
      </c>
      <c r="K87" s="44">
        <f t="shared" si="17"/>
        <v>-79.50416862145877</v>
      </c>
      <c r="L87" s="47"/>
      <c r="M87" s="47"/>
      <c r="N87" s="47"/>
    </row>
    <row r="88" spans="1:14" s="40" customFormat="1" ht="13.5">
      <c r="A88" s="68" t="s">
        <v>84</v>
      </c>
      <c r="B88" s="44">
        <v>3629.3010000000004</v>
      </c>
      <c r="C88" s="44">
        <v>4187.4</v>
      </c>
      <c r="D88" s="44">
        <v>3394.7</v>
      </c>
      <c r="E88" s="44">
        <v>2254.1</v>
      </c>
      <c r="F88" s="44">
        <v>4345.9</v>
      </c>
      <c r="G88" s="44">
        <v>14182.1</v>
      </c>
      <c r="H88" s="44">
        <v>3127.1</v>
      </c>
      <c r="I88" s="4"/>
      <c r="J88" s="44">
        <f t="shared" si="16"/>
        <v>-25.321201700339117</v>
      </c>
      <c r="K88" s="44">
        <f t="shared" si="17"/>
        <v>290.7667068672452</v>
      </c>
      <c r="L88" s="47"/>
      <c r="M88" s="47"/>
      <c r="N88" s="47"/>
    </row>
    <row r="89" spans="1:14" s="40" customFormat="1" ht="13.5">
      <c r="A89" s="68" t="s">
        <v>85</v>
      </c>
      <c r="B89" s="44">
        <v>4676.032499999999</v>
      </c>
      <c r="C89" s="44">
        <v>-5.1</v>
      </c>
      <c r="D89" s="44">
        <v>1510.1</v>
      </c>
      <c r="E89" s="44">
        <v>2989.2</v>
      </c>
      <c r="F89" s="44">
        <v>176.60000000000082</v>
      </c>
      <c r="G89" s="44">
        <v>4670.8</v>
      </c>
      <c r="H89" s="44">
        <v>1086.5</v>
      </c>
      <c r="I89" s="4"/>
      <c r="J89" s="44">
        <f t="shared" si="16"/>
        <v>-21403.921568627455</v>
      </c>
      <c r="K89" s="44">
        <f t="shared" si="17"/>
        <v>-0.1119004198537823</v>
      </c>
      <c r="L89" s="47"/>
      <c r="M89" s="47"/>
      <c r="N89" s="47"/>
    </row>
    <row r="90" spans="1:14" s="40" customFormat="1" ht="25.5">
      <c r="A90" s="68" t="s">
        <v>86</v>
      </c>
      <c r="B90" s="44">
        <v>242675.1031</v>
      </c>
      <c r="C90" s="44">
        <v>14133.9547</v>
      </c>
      <c r="D90" s="44">
        <v>3859.5252999999993</v>
      </c>
      <c r="E90" s="44">
        <v>27781.1</v>
      </c>
      <c r="F90" s="44">
        <v>24614.66099999999</v>
      </c>
      <c r="G90" s="44">
        <v>70389.241</v>
      </c>
      <c r="H90" s="44">
        <v>8268.8</v>
      </c>
      <c r="I90" s="4"/>
      <c r="J90" s="44">
        <f t="shared" si="16"/>
        <v>-41.496911688842474</v>
      </c>
      <c r="K90" s="44">
        <f t="shared" si="17"/>
        <v>-70.99445303583761</v>
      </c>
      <c r="L90" s="47"/>
      <c r="M90" s="47"/>
      <c r="N90" s="47"/>
    </row>
    <row r="91" spans="1:14" s="40" customFormat="1" ht="13.5">
      <c r="A91" s="68" t="s">
        <v>87</v>
      </c>
      <c r="B91" s="44">
        <v>39362.2657</v>
      </c>
      <c r="C91" s="44">
        <v>3896.5286</v>
      </c>
      <c r="D91" s="44">
        <v>8063.571400000001</v>
      </c>
      <c r="E91" s="44">
        <v>6353.4</v>
      </c>
      <c r="F91" s="44">
        <v>20893.386100000003</v>
      </c>
      <c r="G91" s="44">
        <v>39206.8861</v>
      </c>
      <c r="H91" s="44">
        <v>8549.5</v>
      </c>
      <c r="I91" s="4"/>
      <c r="J91" s="44">
        <f t="shared" si="16"/>
        <v>119.41324901349367</v>
      </c>
      <c r="K91" s="44">
        <f t="shared" si="17"/>
        <v>-0.3947425211349014</v>
      </c>
      <c r="L91" s="47"/>
      <c r="M91" s="47"/>
      <c r="N91" s="47"/>
    </row>
    <row r="92" spans="1:14" s="40" customFormat="1" ht="13.5">
      <c r="A92" s="68" t="s">
        <v>92</v>
      </c>
      <c r="B92" s="44">
        <v>5161.7932</v>
      </c>
      <c r="C92" s="44">
        <v>919.58</v>
      </c>
      <c r="D92" s="44">
        <v>3445.92</v>
      </c>
      <c r="E92" s="44">
        <v>2739.6</v>
      </c>
      <c r="F92" s="44">
        <v>107.19819999999982</v>
      </c>
      <c r="G92" s="44">
        <v>7212.2982</v>
      </c>
      <c r="H92" s="44">
        <v>481.8396</v>
      </c>
      <c r="I92" s="4"/>
      <c r="J92" s="44">
        <f t="shared" si="16"/>
        <v>-47.60220970443029</v>
      </c>
      <c r="K92" s="44">
        <f t="shared" si="17"/>
        <v>39.72466390168441</v>
      </c>
      <c r="L92" s="47"/>
      <c r="M92" s="47"/>
      <c r="N92" s="47"/>
    </row>
    <row r="93" spans="1:14" s="40" customFormat="1" ht="13.5">
      <c r="A93" s="68" t="s">
        <v>99</v>
      </c>
      <c r="B93" s="44">
        <v>150083</v>
      </c>
      <c r="C93" s="44">
        <v>61620.3</v>
      </c>
      <c r="D93" s="44">
        <v>214652.3</v>
      </c>
      <c r="E93" s="44">
        <v>121827.2</v>
      </c>
      <c r="F93" s="44">
        <v>139223.8</v>
      </c>
      <c r="G93" s="44">
        <v>537323.6</v>
      </c>
      <c r="H93" s="44">
        <v>-16843.6</v>
      </c>
      <c r="I93" s="4"/>
      <c r="J93" s="44">
        <f t="shared" si="16"/>
        <v>-127.3344985337624</v>
      </c>
      <c r="K93" s="44">
        <f t="shared" si="17"/>
        <v>258.01763024459797</v>
      </c>
      <c r="L93" s="47"/>
      <c r="M93" s="47"/>
      <c r="N93" s="47"/>
    </row>
    <row r="94" spans="1:14" s="40" customFormat="1" ht="13.5">
      <c r="A94" s="68" t="s">
        <v>95</v>
      </c>
      <c r="B94" s="44">
        <f>B84-B85-B86-B87-B88-B89-B90-B91-B92-B93</f>
        <v>23436.04030000005</v>
      </c>
      <c r="C94" s="44">
        <f aca="true" t="shared" si="18" ref="C94:H94">C84-C85-C86-C87-C88-C89-C90-C91-C92-C93</f>
        <v>7148.753700000001</v>
      </c>
      <c r="D94" s="44">
        <f>D84-D85-D86-D87-D88-D89-D90-D91-D92-D93</f>
        <v>2954.146299999935</v>
      </c>
      <c r="E94" s="44">
        <f>E84-E85-E86-E87-E88-E89-E90-E91-E92-E93</f>
        <v>457.2299999999959</v>
      </c>
      <c r="F94" s="44">
        <f>F84-F85-F86-F87-F88-F89-F90-F91-F92-F93</f>
        <v>3155.1660000000265</v>
      </c>
      <c r="G94" s="44">
        <f t="shared" si="18"/>
        <v>13715.295999999973</v>
      </c>
      <c r="H94" s="44">
        <f t="shared" si="18"/>
        <v>731.1998999999978</v>
      </c>
      <c r="I94" s="4"/>
      <c r="J94" s="44">
        <f t="shared" si="16"/>
        <v>-89.77164509108772</v>
      </c>
      <c r="K94" s="44">
        <f t="shared" si="17"/>
        <v>-41.477758936948305</v>
      </c>
      <c r="L94" s="47"/>
      <c r="M94" s="47"/>
      <c r="N94" s="47"/>
    </row>
    <row r="95" spans="1:14" s="40" customFormat="1" ht="13.5">
      <c r="A95" s="68"/>
      <c r="B95" s="44"/>
      <c r="C95" s="44"/>
      <c r="D95" s="44"/>
      <c r="E95" s="44"/>
      <c r="F95" s="44"/>
      <c r="G95" s="44"/>
      <c r="H95" s="44"/>
      <c r="I95" s="4"/>
      <c r="J95" s="44"/>
      <c r="K95" s="44"/>
      <c r="L95" s="47"/>
      <c r="M95" s="47"/>
      <c r="N95" s="47"/>
    </row>
    <row r="96" spans="1:14" s="41" customFormat="1" ht="13.5">
      <c r="A96" s="67" t="s">
        <v>88</v>
      </c>
      <c r="B96" s="49">
        <v>7317.296</v>
      </c>
      <c r="C96" s="49">
        <v>5635.5</v>
      </c>
      <c r="D96" s="49">
        <v>3385.9</v>
      </c>
      <c r="E96" s="49">
        <v>4793.7</v>
      </c>
      <c r="F96" s="49">
        <v>3457.863800000001</v>
      </c>
      <c r="G96" s="49">
        <v>17272.9638</v>
      </c>
      <c r="H96" s="49">
        <v>3256.7577</v>
      </c>
      <c r="I96" s="5"/>
      <c r="J96" s="49">
        <f>H96/C96*100-100</f>
        <v>-42.209960074527544</v>
      </c>
      <c r="K96" s="49">
        <f>G96/B96*100-100</f>
        <v>136.05664988815542</v>
      </c>
      <c r="L96" s="47"/>
      <c r="M96" s="47"/>
      <c r="N96" s="47"/>
    </row>
    <row r="97" spans="1:14" s="40" customFormat="1" ht="13.5">
      <c r="A97" s="68" t="s">
        <v>93</v>
      </c>
      <c r="B97" s="44">
        <v>471.9</v>
      </c>
      <c r="C97" s="44">
        <v>4144.4</v>
      </c>
      <c r="D97" s="44">
        <v>353.40000000000055</v>
      </c>
      <c r="E97" s="44">
        <v>5.699999999999818</v>
      </c>
      <c r="F97" s="44">
        <v>1802.4</v>
      </c>
      <c r="G97" s="44">
        <v>6305.9</v>
      </c>
      <c r="H97" s="44">
        <v>1226.1</v>
      </c>
      <c r="I97" s="4"/>
      <c r="J97" s="44">
        <f>H97/C97*100-100</f>
        <v>-70.41550043432102</v>
      </c>
      <c r="K97" s="44">
        <f>G97/B97*100-100</f>
        <v>1236.278872642509</v>
      </c>
      <c r="L97" s="47"/>
      <c r="M97" s="47"/>
      <c r="N97" s="47"/>
    </row>
    <row r="98" spans="1:14" s="40" customFormat="1" ht="13.5">
      <c r="A98" s="68" t="s">
        <v>90</v>
      </c>
      <c r="B98" s="44">
        <v>863.096</v>
      </c>
      <c r="C98" s="44">
        <v>135.2</v>
      </c>
      <c r="D98" s="44">
        <v>23</v>
      </c>
      <c r="E98" s="44">
        <v>99.8</v>
      </c>
      <c r="F98" s="44">
        <v>113.89670000000001</v>
      </c>
      <c r="G98" s="44">
        <v>371.8967</v>
      </c>
      <c r="H98" s="44">
        <v>178.7577</v>
      </c>
      <c r="I98" s="4"/>
      <c r="J98" s="44">
        <f>H98/C98*100-100</f>
        <v>32.21723372781068</v>
      </c>
      <c r="K98" s="44">
        <f>G98/B98*100-100</f>
        <v>-56.91131693345815</v>
      </c>
      <c r="L98" s="47"/>
      <c r="M98" s="47"/>
      <c r="N98" s="47"/>
    </row>
    <row r="99" spans="1:14" s="40" customFormat="1" ht="13.5">
      <c r="A99" s="68" t="s">
        <v>91</v>
      </c>
      <c r="B99" s="44">
        <v>5982.3</v>
      </c>
      <c r="C99" s="44">
        <v>1355.9</v>
      </c>
      <c r="D99" s="44">
        <v>3009.5</v>
      </c>
      <c r="E99" s="44">
        <v>4688.2</v>
      </c>
      <c r="F99" s="44">
        <v>1538.7</v>
      </c>
      <c r="G99" s="44">
        <v>10592.3</v>
      </c>
      <c r="H99" s="44">
        <v>1851.9</v>
      </c>
      <c r="I99" s="4"/>
      <c r="J99" s="44">
        <f>H99/C99*100-100</f>
        <v>36.580868795633904</v>
      </c>
      <c r="K99" s="44">
        <f>G99/B99*100-100</f>
        <v>77.06066228708019</v>
      </c>
      <c r="L99" s="47"/>
      <c r="M99" s="47"/>
      <c r="N99" s="47"/>
    </row>
    <row r="100" spans="1:14" s="40" customFormat="1" ht="13.5">
      <c r="A100" s="68" t="s">
        <v>94</v>
      </c>
      <c r="B100" s="44">
        <f aca="true" t="shared" si="19" ref="B100:H100">B96-B97-B98-B99</f>
        <v>0</v>
      </c>
      <c r="C100" s="44">
        <f t="shared" si="19"/>
        <v>0</v>
      </c>
      <c r="D100" s="44">
        <f>D96-D97-D98-D99</f>
        <v>0</v>
      </c>
      <c r="E100" s="44">
        <f>E96-E97-E98-E99</f>
        <v>0</v>
      </c>
      <c r="F100" s="44">
        <f>F96-F97-F98-F99</f>
        <v>2.867100000000846</v>
      </c>
      <c r="G100" s="44">
        <f t="shared" si="19"/>
        <v>2.86710000000312</v>
      </c>
      <c r="H100" s="44">
        <f t="shared" si="19"/>
        <v>0</v>
      </c>
      <c r="I100" s="4"/>
      <c r="J100" s="44">
        <v>0</v>
      </c>
      <c r="K100" s="44">
        <v>0</v>
      </c>
      <c r="L100" s="47"/>
      <c r="M100" s="47"/>
      <c r="N100" s="47"/>
    </row>
    <row r="101" spans="1:11" s="40" customFormat="1" ht="13.5">
      <c r="A101" s="2"/>
      <c r="B101" s="4"/>
      <c r="C101" s="4"/>
      <c r="D101" s="4"/>
      <c r="E101" s="4"/>
      <c r="F101" s="4"/>
      <c r="G101" s="4"/>
      <c r="H101" s="4"/>
      <c r="I101" s="4"/>
      <c r="J101" s="44"/>
      <c r="K101" s="44"/>
    </row>
    <row r="102" spans="1:11" s="40" customFormat="1" ht="13.5">
      <c r="A102" s="2"/>
      <c r="B102" s="4"/>
      <c r="C102" s="4"/>
      <c r="D102" s="4"/>
      <c r="E102" s="4"/>
      <c r="F102" s="4"/>
      <c r="G102" s="4"/>
      <c r="H102" s="4"/>
      <c r="I102" s="4"/>
      <c r="J102" s="44"/>
      <c r="K102" s="44"/>
    </row>
    <row r="103" spans="1:11" s="40" customFormat="1" ht="13.5">
      <c r="A103" s="2"/>
      <c r="B103" s="4"/>
      <c r="C103" s="4"/>
      <c r="D103" s="44"/>
      <c r="E103" s="44"/>
      <c r="F103" s="44"/>
      <c r="G103" s="4"/>
      <c r="H103" s="4"/>
      <c r="I103" s="4"/>
      <c r="J103" s="44"/>
      <c r="K103" s="44"/>
    </row>
    <row r="104" spans="1:11" s="40" customFormat="1" ht="25.5">
      <c r="A104" s="62" t="s">
        <v>153</v>
      </c>
      <c r="B104" s="49"/>
      <c r="C104" s="49"/>
      <c r="D104" s="49"/>
      <c r="E104" s="49"/>
      <c r="F104" s="49"/>
      <c r="G104" s="49"/>
      <c r="H104" s="49"/>
      <c r="I104" s="4"/>
      <c r="J104" s="44"/>
      <c r="K104" s="44"/>
    </row>
    <row r="105" spans="1:11" s="40" customFormat="1" ht="13.5">
      <c r="A105" s="62" t="s">
        <v>98</v>
      </c>
      <c r="B105" s="49">
        <f>B109+B121+B107</f>
        <v>421866.2587</v>
      </c>
      <c r="C105" s="49">
        <f aca="true" t="shared" si="20" ref="C105:H105">C109+C121+C107</f>
        <v>57723.4645</v>
      </c>
      <c r="D105" s="49">
        <f t="shared" si="20"/>
        <v>49000.6355</v>
      </c>
      <c r="E105" s="49">
        <f t="shared" si="20"/>
        <v>84502.4</v>
      </c>
      <c r="F105" s="49">
        <f t="shared" si="20"/>
        <v>87248.41900000002</v>
      </c>
      <c r="G105" s="49">
        <f t="shared" si="20"/>
        <v>278474.919</v>
      </c>
      <c r="H105" s="49">
        <f t="shared" si="20"/>
        <v>36557.5835</v>
      </c>
      <c r="I105" s="4"/>
      <c r="J105" s="49">
        <f>H105/C105*100-100</f>
        <v>-36.66772461309906</v>
      </c>
      <c r="K105" s="49">
        <f>G105/B105*100-100</f>
        <v>-33.98976257116814</v>
      </c>
    </row>
    <row r="106" spans="1:11" s="40" customFormat="1" ht="13.5">
      <c r="A106" s="6"/>
      <c r="B106" s="49"/>
      <c r="C106" s="49"/>
      <c r="D106" s="49"/>
      <c r="E106" s="49"/>
      <c r="F106" s="49"/>
      <c r="G106" s="49"/>
      <c r="H106" s="49"/>
      <c r="I106" s="4"/>
      <c r="J106" s="49"/>
      <c r="K106" s="49"/>
    </row>
    <row r="107" spans="1:12" s="40" customFormat="1" ht="13.5">
      <c r="A107" s="6" t="s">
        <v>100</v>
      </c>
      <c r="B107" s="49">
        <v>9388.4</v>
      </c>
      <c r="C107" s="49">
        <v>2948.5</v>
      </c>
      <c r="D107" s="49">
        <v>1092.7</v>
      </c>
      <c r="E107" s="49">
        <v>1985.2</v>
      </c>
      <c r="F107" s="49">
        <v>7599.1</v>
      </c>
      <c r="G107" s="49">
        <v>13625.5</v>
      </c>
      <c r="H107" s="49">
        <v>1269.4</v>
      </c>
      <c r="I107" s="4"/>
      <c r="J107" s="49">
        <f>H107/C107*100-100</f>
        <v>-56.9476004748177</v>
      </c>
      <c r="K107" s="49">
        <f>G107/B107*100-100</f>
        <v>45.131225767969</v>
      </c>
      <c r="L107" s="48"/>
    </row>
    <row r="108" spans="1:12" s="40" customFormat="1" ht="13.5">
      <c r="A108" s="6"/>
      <c r="B108" s="49"/>
      <c r="C108" s="49"/>
      <c r="D108" s="49">
        <v>0</v>
      </c>
      <c r="E108" s="49">
        <v>0</v>
      </c>
      <c r="F108" s="49">
        <v>0</v>
      </c>
      <c r="G108" s="49"/>
      <c r="H108" s="49"/>
      <c r="I108" s="4"/>
      <c r="J108" s="49"/>
      <c r="K108" s="49"/>
      <c r="L108" s="48"/>
    </row>
    <row r="109" spans="1:12" s="40" customFormat="1" ht="13.5">
      <c r="A109" s="67" t="s">
        <v>81</v>
      </c>
      <c r="B109" s="49">
        <v>408783.6627</v>
      </c>
      <c r="C109" s="49">
        <v>50185.3645</v>
      </c>
      <c r="D109" s="49">
        <v>45559.9355</v>
      </c>
      <c r="E109" s="49">
        <v>78004.2</v>
      </c>
      <c r="F109" s="49">
        <v>73826.95520000001</v>
      </c>
      <c r="G109" s="49">
        <v>247576.4552</v>
      </c>
      <c r="H109" s="49">
        <v>32031.4258</v>
      </c>
      <c r="I109" s="4"/>
      <c r="J109" s="49">
        <f>H109/C109*100-100</f>
        <v>-36.17377074146787</v>
      </c>
      <c r="K109" s="49">
        <f>G109/B109*100-100</f>
        <v>-39.4358244248884</v>
      </c>
      <c r="L109" s="48"/>
    </row>
    <row r="110" spans="1:12" s="40" customFormat="1" ht="13.5">
      <c r="A110" s="68" t="s">
        <v>79</v>
      </c>
      <c r="B110" s="44">
        <v>99886.5659</v>
      </c>
      <c r="C110" s="44">
        <v>25618.356</v>
      </c>
      <c r="D110" s="44">
        <v>26118.044</v>
      </c>
      <c r="E110" s="44">
        <v>39858.3</v>
      </c>
      <c r="F110" s="44">
        <v>27705.928100000012</v>
      </c>
      <c r="G110" s="44">
        <v>119300.6281</v>
      </c>
      <c r="H110" s="44">
        <v>21523.5863</v>
      </c>
      <c r="I110" s="4"/>
      <c r="J110" s="44">
        <f>H110/C110*100-100</f>
        <v>-15.983733304354118</v>
      </c>
      <c r="K110" s="44">
        <f>G110/B110*100-100</f>
        <v>19.436109375745403</v>
      </c>
      <c r="L110" s="48"/>
    </row>
    <row r="111" spans="1:12" s="40" customFormat="1" ht="25.5">
      <c r="A111" s="68" t="s">
        <v>80</v>
      </c>
      <c r="B111" s="44">
        <v>1798.1229</v>
      </c>
      <c r="C111" s="44">
        <v>389.6</v>
      </c>
      <c r="D111" s="44">
        <v>338.3</v>
      </c>
      <c r="E111" s="44">
        <v>593.8</v>
      </c>
      <c r="F111" s="44">
        <v>417.8234000000001</v>
      </c>
      <c r="G111" s="44">
        <v>1739.5234</v>
      </c>
      <c r="H111" s="44">
        <v>13.8</v>
      </c>
      <c r="I111" s="4"/>
      <c r="J111" s="44">
        <f>H111/C111*100-100</f>
        <v>-96.45790554414785</v>
      </c>
      <c r="K111" s="44">
        <f>G111/B111*100-100</f>
        <v>-3.258926294748818</v>
      </c>
      <c r="L111" s="48"/>
    </row>
    <row r="112" spans="1:12" s="40" customFormat="1" ht="13.5">
      <c r="A112" s="68" t="s">
        <v>83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"/>
      <c r="J112" s="44">
        <v>0</v>
      </c>
      <c r="K112" s="44">
        <v>0</v>
      </c>
      <c r="L112" s="48"/>
    </row>
    <row r="113" spans="1:12" s="40" customFormat="1" ht="13.5">
      <c r="A113" s="68" t="s">
        <v>84</v>
      </c>
      <c r="B113" s="44">
        <v>1483.8</v>
      </c>
      <c r="C113" s="44">
        <v>635.9</v>
      </c>
      <c r="D113" s="44">
        <v>1094.1</v>
      </c>
      <c r="E113" s="44">
        <v>853.5</v>
      </c>
      <c r="F113" s="44">
        <v>2594.9</v>
      </c>
      <c r="G113" s="44">
        <v>5178.4</v>
      </c>
      <c r="H113" s="44">
        <v>1464.8</v>
      </c>
      <c r="I113" s="4"/>
      <c r="J113" s="44">
        <f>H113/C113*100-100</f>
        <v>130.3506840698223</v>
      </c>
      <c r="K113" s="44">
        <f aca="true" t="shared" si="21" ref="K113:K119">G113/B113*100-100</f>
        <v>248.995821539291</v>
      </c>
      <c r="L113" s="48"/>
    </row>
    <row r="114" spans="1:12" s="40" customFormat="1" ht="13.5">
      <c r="A114" s="68" t="s">
        <v>85</v>
      </c>
      <c r="B114" s="44">
        <v>4641.4325</v>
      </c>
      <c r="C114" s="44">
        <v>-5.1</v>
      </c>
      <c r="D114" s="44">
        <v>1503.1</v>
      </c>
      <c r="E114" s="44">
        <v>3473.2</v>
      </c>
      <c r="F114" s="44">
        <v>-500.335</v>
      </c>
      <c r="G114" s="44">
        <v>4470.865</v>
      </c>
      <c r="H114" s="44">
        <v>1077.8</v>
      </c>
      <c r="I114" s="4"/>
      <c r="J114" s="44">
        <f>H114/C114*100-100</f>
        <v>-21233.333333333336</v>
      </c>
      <c r="K114" s="44">
        <f t="shared" si="21"/>
        <v>-3.674889164067338</v>
      </c>
      <c r="L114" s="48"/>
    </row>
    <row r="115" spans="1:12" s="40" customFormat="1" ht="25.5">
      <c r="A115" s="68" t="s">
        <v>86</v>
      </c>
      <c r="B115" s="44">
        <v>237701.9531</v>
      </c>
      <c r="C115" s="44">
        <v>14093.9547</v>
      </c>
      <c r="D115" s="44">
        <v>3546.1452999999983</v>
      </c>
      <c r="E115" s="44">
        <v>28134.48</v>
      </c>
      <c r="F115" s="44">
        <v>19013.381</v>
      </c>
      <c r="G115" s="44">
        <v>64787.961</v>
      </c>
      <c r="H115" s="44">
        <v>358.5</v>
      </c>
      <c r="I115" s="4"/>
      <c r="J115" s="44">
        <f>H115/C115*100-100</f>
        <v>-97.45635623477632</v>
      </c>
      <c r="K115" s="44">
        <f t="shared" si="21"/>
        <v>-72.74403505942416</v>
      </c>
      <c r="L115" s="48"/>
    </row>
    <row r="116" spans="1:12" s="40" customFormat="1" ht="13.5">
      <c r="A116" s="68" t="s">
        <v>87</v>
      </c>
      <c r="B116" s="44">
        <v>37108.9</v>
      </c>
      <c r="C116" s="44">
        <v>3159.2</v>
      </c>
      <c r="D116" s="44">
        <v>7535.1</v>
      </c>
      <c r="E116" s="44">
        <v>5053.9</v>
      </c>
      <c r="F116" s="44">
        <v>20596</v>
      </c>
      <c r="G116" s="44">
        <v>36344.2</v>
      </c>
      <c r="H116" s="44">
        <v>6457.3</v>
      </c>
      <c r="I116" s="4"/>
      <c r="J116" s="44">
        <f>H116/C116*100-100</f>
        <v>104.39668270448217</v>
      </c>
      <c r="K116" s="44">
        <f t="shared" si="21"/>
        <v>-2.0606916400109014</v>
      </c>
      <c r="L116" s="48"/>
    </row>
    <row r="117" spans="1:12" s="40" customFormat="1" ht="13.5">
      <c r="A117" s="68" t="s">
        <v>92</v>
      </c>
      <c r="B117" s="44">
        <v>4591.1882</v>
      </c>
      <c r="C117" s="44">
        <v>798.9</v>
      </c>
      <c r="D117" s="44">
        <v>2594.1</v>
      </c>
      <c r="E117" s="44">
        <v>2223</v>
      </c>
      <c r="F117" s="44">
        <v>187.10000000000082</v>
      </c>
      <c r="G117" s="44">
        <v>5803.1</v>
      </c>
      <c r="H117" s="44">
        <v>457.4396</v>
      </c>
      <c r="I117" s="4"/>
      <c r="J117" s="44">
        <f>H117/C117*100-100</f>
        <v>-42.741319314056824</v>
      </c>
      <c r="K117" s="44">
        <f t="shared" si="21"/>
        <v>26.396474010801853</v>
      </c>
      <c r="L117" s="48"/>
    </row>
    <row r="118" spans="1:12" s="40" customFormat="1" ht="13.5">
      <c r="A118" s="68" t="s">
        <v>99</v>
      </c>
      <c r="B118" s="44">
        <v>5.1</v>
      </c>
      <c r="C118" s="44">
        <v>0</v>
      </c>
      <c r="D118" s="44">
        <v>0</v>
      </c>
      <c r="E118" s="44">
        <v>106.4</v>
      </c>
      <c r="F118" s="44">
        <v>7.3999999999999915</v>
      </c>
      <c r="G118" s="44">
        <v>113.8</v>
      </c>
      <c r="H118" s="44">
        <v>41.6</v>
      </c>
      <c r="I118" s="4"/>
      <c r="J118" s="44">
        <v>0</v>
      </c>
      <c r="K118" s="44">
        <f t="shared" si="21"/>
        <v>2131.372549019608</v>
      </c>
      <c r="L118" s="48"/>
    </row>
    <row r="119" spans="1:12" s="40" customFormat="1" ht="13.5">
      <c r="A119" s="68" t="s">
        <v>95</v>
      </c>
      <c r="B119" s="44">
        <f>B109-B110-B111-B112-B113-B114-B115-B116-B117-B118</f>
        <v>21566.600099999985</v>
      </c>
      <c r="C119" s="44">
        <f>C109-C110-C111-C112-C113-C114-C115-C116-C117-C118</f>
        <v>5494.553800000002</v>
      </c>
      <c r="D119" s="44">
        <v>2831.0461999999998</v>
      </c>
      <c r="E119" s="44">
        <v>-2292.38</v>
      </c>
      <c r="F119" s="44">
        <v>3804.7576999999837</v>
      </c>
      <c r="G119" s="44">
        <f>G109-G110-G111-G112-G113-G114-G115-G116-G117-G118</f>
        <v>9837.97769999999</v>
      </c>
      <c r="H119" s="44">
        <f>H109-H110-H111-H112-H113-H114-H115-H116-H117-H118</f>
        <v>636.599900000003</v>
      </c>
      <c r="I119" s="4"/>
      <c r="J119" s="44">
        <f>H119/C119*100-100</f>
        <v>-88.41398367962103</v>
      </c>
      <c r="K119" s="44">
        <f t="shared" si="21"/>
        <v>-54.38327017525587</v>
      </c>
      <c r="L119" s="48"/>
    </row>
    <row r="120" spans="1:12" s="40" customFormat="1" ht="13.5">
      <c r="A120" s="68"/>
      <c r="B120" s="44"/>
      <c r="C120" s="44"/>
      <c r="D120" s="44"/>
      <c r="E120" s="44">
        <v>0</v>
      </c>
      <c r="F120" s="44">
        <v>0</v>
      </c>
      <c r="G120" s="44"/>
      <c r="H120" s="44"/>
      <c r="I120" s="4"/>
      <c r="J120" s="44"/>
      <c r="K120" s="44"/>
      <c r="L120" s="48"/>
    </row>
    <row r="121" spans="1:12" s="40" customFormat="1" ht="13.5">
      <c r="A121" s="67" t="s">
        <v>88</v>
      </c>
      <c r="B121" s="49">
        <v>3694.196</v>
      </c>
      <c r="C121" s="49">
        <v>4589.6</v>
      </c>
      <c r="D121" s="49">
        <v>2348</v>
      </c>
      <c r="E121" s="49">
        <v>4513</v>
      </c>
      <c r="F121" s="49">
        <v>5822.363800000001</v>
      </c>
      <c r="G121" s="49">
        <v>17272.9638</v>
      </c>
      <c r="H121" s="49">
        <v>3256.7577</v>
      </c>
      <c r="I121" s="4"/>
      <c r="J121" s="49">
        <f>H121/C121*100-100</f>
        <v>-29.040489367265124</v>
      </c>
      <c r="K121" s="49">
        <f>G121/B121*100-100</f>
        <v>367.57031299909374</v>
      </c>
      <c r="L121" s="48"/>
    </row>
    <row r="122" spans="1:12" s="40" customFormat="1" ht="13.5">
      <c r="A122" s="68" t="s">
        <v>93</v>
      </c>
      <c r="B122" s="44">
        <v>11.6</v>
      </c>
      <c r="C122" s="44">
        <v>3685.4</v>
      </c>
      <c r="D122" s="44">
        <v>291.4</v>
      </c>
      <c r="E122" s="44">
        <v>5.699999999999818</v>
      </c>
      <c r="F122" s="44">
        <v>2323.4</v>
      </c>
      <c r="G122" s="44">
        <v>6305.9</v>
      </c>
      <c r="H122" s="44">
        <v>1226.1</v>
      </c>
      <c r="I122" s="4"/>
      <c r="J122" s="44">
        <f>H122/C122*100-100</f>
        <v>-66.73088402887068</v>
      </c>
      <c r="K122" s="44">
        <f>G122/B122*100-100</f>
        <v>54261.206896551725</v>
      </c>
      <c r="L122" s="48"/>
    </row>
    <row r="123" spans="1:12" s="40" customFormat="1" ht="13.5">
      <c r="A123" s="68" t="s">
        <v>90</v>
      </c>
      <c r="B123" s="44">
        <v>23.2</v>
      </c>
      <c r="C123" s="44">
        <v>0</v>
      </c>
      <c r="D123" s="44">
        <v>3.6</v>
      </c>
      <c r="E123" s="44">
        <v>0</v>
      </c>
      <c r="F123" s="44">
        <v>368.2967</v>
      </c>
      <c r="G123" s="44">
        <v>371.8967</v>
      </c>
      <c r="H123" s="44">
        <v>178.7577</v>
      </c>
      <c r="I123" s="4"/>
      <c r="J123" s="44">
        <v>0</v>
      </c>
      <c r="K123" s="44">
        <f>G123/B123*100-100</f>
        <v>1503.0030172413794</v>
      </c>
      <c r="L123" s="48"/>
    </row>
    <row r="124" spans="1:12" s="40" customFormat="1" ht="13.5">
      <c r="A124" s="68" t="s">
        <v>91</v>
      </c>
      <c r="B124" s="44">
        <v>3659.4</v>
      </c>
      <c r="C124" s="44">
        <v>904.2</v>
      </c>
      <c r="D124" s="44">
        <v>2053</v>
      </c>
      <c r="E124" s="44">
        <v>4507.3</v>
      </c>
      <c r="F124" s="44">
        <v>3127.8</v>
      </c>
      <c r="G124" s="44">
        <v>10592.3</v>
      </c>
      <c r="H124" s="44">
        <v>1851.9</v>
      </c>
      <c r="I124" s="4"/>
      <c r="J124" s="44">
        <f>H124/C124*100-100</f>
        <v>104.81088254810885</v>
      </c>
      <c r="K124" s="44">
        <f>G124/B124*100-100</f>
        <v>189.45455539159423</v>
      </c>
      <c r="L124" s="48"/>
    </row>
    <row r="125" spans="1:12" s="40" customFormat="1" ht="13.5">
      <c r="A125" s="68" t="s">
        <v>94</v>
      </c>
      <c r="B125" s="44">
        <f>B121-B122-B123-B124</f>
        <v>-0.0039999999999054126</v>
      </c>
      <c r="C125" s="44">
        <f>C121-C122-C123-C124</f>
        <v>0</v>
      </c>
      <c r="D125" s="44">
        <v>0</v>
      </c>
      <c r="E125" s="44">
        <v>0</v>
      </c>
      <c r="F125" s="44">
        <v>2.86710000000312</v>
      </c>
      <c r="G125" s="44">
        <f>G121-G122-G123-G124</f>
        <v>2.86710000000312</v>
      </c>
      <c r="H125" s="44">
        <f>H121-H122-H123-H124</f>
        <v>0</v>
      </c>
      <c r="I125" s="4"/>
      <c r="J125" s="44">
        <v>0</v>
      </c>
      <c r="K125" s="44">
        <v>0</v>
      </c>
      <c r="L125" s="48"/>
    </row>
    <row r="126" spans="1:11" s="40" customFormat="1" ht="13.5">
      <c r="A126" s="2"/>
      <c r="B126" s="4"/>
      <c r="C126" s="4"/>
      <c r="D126" s="4"/>
      <c r="E126" s="4"/>
      <c r="F126" s="4"/>
      <c r="G126" s="4"/>
      <c r="H126" s="4"/>
      <c r="I126" s="4"/>
      <c r="J126" s="44"/>
      <c r="K126" s="44"/>
    </row>
    <row r="127" spans="1:11" s="40" customFormat="1" ht="13.5">
      <c r="A127" s="2"/>
      <c r="B127" s="4"/>
      <c r="C127" s="4"/>
      <c r="D127" s="4"/>
      <c r="E127" s="4"/>
      <c r="F127" s="4"/>
      <c r="G127" s="4"/>
      <c r="H127" s="4"/>
      <c r="I127" s="4"/>
      <c r="J127" s="44"/>
      <c r="K127" s="44"/>
    </row>
    <row r="128" spans="1:11" s="40" customFormat="1" ht="13.5">
      <c r="A128" s="71" t="s">
        <v>108</v>
      </c>
      <c r="B128" s="49"/>
      <c r="C128" s="49"/>
      <c r="D128" s="49"/>
      <c r="E128" s="49"/>
      <c r="F128" s="49"/>
      <c r="G128" s="49"/>
      <c r="H128" s="49"/>
      <c r="I128" s="4"/>
      <c r="J128" s="49"/>
      <c r="K128" s="49"/>
    </row>
    <row r="129" spans="1:11" s="40" customFormat="1" ht="13.5">
      <c r="A129" s="71" t="s">
        <v>98</v>
      </c>
      <c r="B129" s="49">
        <f>B133+B146+B131+B71+B73</f>
        <v>6549237.5415</v>
      </c>
      <c r="C129" s="49">
        <f aca="true" t="shared" si="22" ref="C129:H129">C133+C146+C131+C71+C73</f>
        <v>1398472.0404</v>
      </c>
      <c r="D129" s="49">
        <f t="shared" si="22"/>
        <v>1518212.6679</v>
      </c>
      <c r="E129" s="49">
        <f t="shared" si="22"/>
        <v>1530847.4516</v>
      </c>
      <c r="F129" s="49">
        <f t="shared" si="22"/>
        <v>1620877.9235999999</v>
      </c>
      <c r="G129" s="49">
        <f t="shared" si="22"/>
        <v>6068410.0835</v>
      </c>
      <c r="H129" s="49">
        <f t="shared" si="22"/>
        <v>1238527.871</v>
      </c>
      <c r="I129" s="4"/>
      <c r="J129" s="49">
        <f>H129/C129*100-100</f>
        <v>-11.437065939069598</v>
      </c>
      <c r="K129" s="49">
        <f>G129/B129*100-100</f>
        <v>-7.341731842114157</v>
      </c>
    </row>
    <row r="130" spans="1:11" s="40" customFormat="1" ht="13.5">
      <c r="A130" s="6"/>
      <c r="B130" s="49"/>
      <c r="C130" s="49"/>
      <c r="D130" s="49"/>
      <c r="E130" s="49"/>
      <c r="F130" s="49"/>
      <c r="G130" s="49"/>
      <c r="H130" s="49"/>
      <c r="I130" s="4"/>
      <c r="J130" s="49"/>
      <c r="K130" s="49"/>
    </row>
    <row r="131" spans="1:11" s="40" customFormat="1" ht="13.5">
      <c r="A131" s="6" t="s">
        <v>100</v>
      </c>
      <c r="B131" s="49">
        <f aca="true" t="shared" si="23" ref="B131:H131">B5+B28+B51-(B82-B107)</f>
        <v>37731.17</v>
      </c>
      <c r="C131" s="49">
        <f t="shared" si="23"/>
        <v>14083.2</v>
      </c>
      <c r="D131" s="49">
        <f t="shared" si="23"/>
        <v>11792.9</v>
      </c>
      <c r="E131" s="49">
        <f t="shared" si="23"/>
        <v>11740.6</v>
      </c>
      <c r="F131" s="49">
        <f t="shared" si="23"/>
        <v>28636.199999999997</v>
      </c>
      <c r="G131" s="49">
        <f t="shared" si="23"/>
        <v>66252.9</v>
      </c>
      <c r="H131" s="49">
        <f t="shared" si="23"/>
        <v>12877.599999999999</v>
      </c>
      <c r="I131" s="4"/>
      <c r="J131" s="49">
        <f>H131/C131*100-100</f>
        <v>-8.560554419450142</v>
      </c>
      <c r="K131" s="49">
        <f>G131/B131*100-100</f>
        <v>75.59195752477328</v>
      </c>
    </row>
    <row r="132" spans="1:11" s="40" customFormat="1" ht="13.5">
      <c r="A132" s="6"/>
      <c r="B132" s="49"/>
      <c r="C132" s="49"/>
      <c r="D132" s="49"/>
      <c r="E132" s="49"/>
      <c r="F132" s="49"/>
      <c r="G132" s="49"/>
      <c r="H132" s="49"/>
      <c r="I132" s="4"/>
      <c r="J132" s="49"/>
      <c r="K132" s="49"/>
    </row>
    <row r="133" spans="1:11" s="40" customFormat="1" ht="13.5">
      <c r="A133" s="67" t="s">
        <v>81</v>
      </c>
      <c r="B133" s="49">
        <f aca="true" t="shared" si="24" ref="B133:H135">B7+B30+B53-(B84-B109)</f>
        <v>5963127.087</v>
      </c>
      <c r="C133" s="49">
        <f t="shared" si="24"/>
        <v>1229802.6904</v>
      </c>
      <c r="D133" s="49">
        <f t="shared" si="24"/>
        <v>1360381.6529</v>
      </c>
      <c r="E133" s="49">
        <f t="shared" si="24"/>
        <v>1347631.4216</v>
      </c>
      <c r="F133" s="49">
        <f t="shared" si="24"/>
        <v>1389135.267</v>
      </c>
      <c r="G133" s="49">
        <f t="shared" si="24"/>
        <v>5326951.0319</v>
      </c>
      <c r="H133" s="49">
        <f t="shared" si="24"/>
        <v>1034501.0299999999</v>
      </c>
      <c r="I133" s="4"/>
      <c r="J133" s="49">
        <f>H133/C133*100-100</f>
        <v>-15.880731268889733</v>
      </c>
      <c r="K133" s="49">
        <f>G133/B133*100-100</f>
        <v>-10.668497347422047</v>
      </c>
    </row>
    <row r="134" spans="1:11" s="40" customFormat="1" ht="13.5">
      <c r="A134" s="68" t="s">
        <v>79</v>
      </c>
      <c r="B134" s="44">
        <f t="shared" si="24"/>
        <v>2828224.1343</v>
      </c>
      <c r="C134" s="44">
        <f t="shared" si="24"/>
        <v>653237.5329</v>
      </c>
      <c r="D134" s="44">
        <f t="shared" si="24"/>
        <v>621730.6161</v>
      </c>
      <c r="E134" s="44">
        <f t="shared" si="24"/>
        <v>565029.9962</v>
      </c>
      <c r="F134" s="44">
        <f t="shared" si="24"/>
        <v>537014.8705999998</v>
      </c>
      <c r="G134" s="44">
        <f t="shared" si="24"/>
        <v>2377013.0158</v>
      </c>
      <c r="H134" s="44">
        <f t="shared" si="24"/>
        <v>468341.3575</v>
      </c>
      <c r="I134" s="4"/>
      <c r="J134" s="44">
        <f>H134/C134*100-100</f>
        <v>-28.30458540542932</v>
      </c>
      <c r="K134" s="44">
        <f>G134/B134*100-100</f>
        <v>-15.953867058406843</v>
      </c>
    </row>
    <row r="135" spans="1:11" s="40" customFormat="1" ht="25.5">
      <c r="A135" s="68" t="s">
        <v>80</v>
      </c>
      <c r="B135" s="44">
        <f t="shared" si="24"/>
        <v>10781.782600000002</v>
      </c>
      <c r="C135" s="44">
        <f t="shared" si="24"/>
        <v>2160.3</v>
      </c>
      <c r="D135" s="44">
        <f t="shared" si="24"/>
        <v>2881.77</v>
      </c>
      <c r="E135" s="44">
        <f t="shared" si="24"/>
        <v>2776.8300000000004</v>
      </c>
      <c r="F135" s="44">
        <f t="shared" si="24"/>
        <v>1713.651100000001</v>
      </c>
      <c r="G135" s="44">
        <f t="shared" si="24"/>
        <v>9532.551100000002</v>
      </c>
      <c r="H135" s="44">
        <f t="shared" si="24"/>
        <v>2428.4</v>
      </c>
      <c r="I135" s="4"/>
      <c r="J135" s="44">
        <f>H135/C135*100-100</f>
        <v>12.410313382400602</v>
      </c>
      <c r="K135" s="44">
        <f>G135/B135*100-100</f>
        <v>-11.586502402673176</v>
      </c>
    </row>
    <row r="136" spans="1:11" s="40" customFormat="1" ht="13.5">
      <c r="A136" s="68"/>
      <c r="B136" s="44"/>
      <c r="C136" s="44"/>
      <c r="D136" s="44"/>
      <c r="E136" s="44"/>
      <c r="F136" s="44"/>
      <c r="G136" s="44"/>
      <c r="H136" s="44"/>
      <c r="I136" s="4"/>
      <c r="J136" s="44"/>
      <c r="K136" s="44"/>
    </row>
    <row r="137" spans="1:11" s="40" customFormat="1" ht="13.5">
      <c r="A137" s="68" t="s">
        <v>83</v>
      </c>
      <c r="B137" s="44">
        <f aca="true" t="shared" si="25" ref="B137:H139">B11+B33+B56-(B87-B112)</f>
        <v>616901.0591</v>
      </c>
      <c r="C137" s="44">
        <f t="shared" si="25"/>
        <v>37581.2</v>
      </c>
      <c r="D137" s="44">
        <f t="shared" si="25"/>
        <v>114546.83</v>
      </c>
      <c r="E137" s="44">
        <f t="shared" si="25"/>
        <v>128659.96999999999</v>
      </c>
      <c r="F137" s="44">
        <f t="shared" si="25"/>
        <v>74326.59960000003</v>
      </c>
      <c r="G137" s="44">
        <f t="shared" si="25"/>
        <v>355114.59959999996</v>
      </c>
      <c r="H137" s="44">
        <f t="shared" si="25"/>
        <v>32640.6</v>
      </c>
      <c r="I137" s="4"/>
      <c r="J137" s="44">
        <v>0</v>
      </c>
      <c r="K137" s="44">
        <v>0</v>
      </c>
    </row>
    <row r="138" spans="1:11" s="40" customFormat="1" ht="13.5">
      <c r="A138" s="68" t="s">
        <v>84</v>
      </c>
      <c r="B138" s="44">
        <f t="shared" si="25"/>
        <v>538637.4007</v>
      </c>
      <c r="C138" s="44">
        <f t="shared" si="25"/>
        <v>167411.61609999998</v>
      </c>
      <c r="D138" s="44">
        <f t="shared" si="25"/>
        <v>164281.7682</v>
      </c>
      <c r="E138" s="44">
        <f t="shared" si="25"/>
        <v>152949.80540000004</v>
      </c>
      <c r="F138" s="44">
        <f t="shared" si="25"/>
        <v>172113.12519999992</v>
      </c>
      <c r="G138" s="44">
        <f t="shared" si="25"/>
        <v>656756.3149</v>
      </c>
      <c r="H138" s="44">
        <f t="shared" si="25"/>
        <v>195448.7709</v>
      </c>
      <c r="I138" s="4"/>
      <c r="J138" s="44">
        <f>H138/C138*100-100</f>
        <v>16.747436918148267</v>
      </c>
      <c r="K138" s="44">
        <f>G138/B138*100-100</f>
        <v>21.929207672266273</v>
      </c>
    </row>
    <row r="139" spans="1:11" s="40" customFormat="1" ht="13.5">
      <c r="A139" s="68" t="s">
        <v>85</v>
      </c>
      <c r="B139" s="44">
        <f t="shared" si="25"/>
        <v>23448.109800000002</v>
      </c>
      <c r="C139" s="44">
        <f t="shared" si="25"/>
        <v>3025</v>
      </c>
      <c r="D139" s="44">
        <f t="shared" si="25"/>
        <v>5283.31</v>
      </c>
      <c r="E139" s="44">
        <f t="shared" si="25"/>
        <v>6110.15</v>
      </c>
      <c r="F139" s="44">
        <f t="shared" si="25"/>
        <v>1515.8105999999966</v>
      </c>
      <c r="G139" s="44">
        <f t="shared" si="25"/>
        <v>15934.2706</v>
      </c>
      <c r="H139" s="44">
        <f t="shared" si="25"/>
        <v>3823.5999999999995</v>
      </c>
      <c r="I139" s="4"/>
      <c r="J139" s="44">
        <f>H139/C139*100-100</f>
        <v>26.399999999999977</v>
      </c>
      <c r="K139" s="44">
        <f>G139/B139*100-100</f>
        <v>-32.04454117661972</v>
      </c>
    </row>
    <row r="140" spans="1:11" s="40" customFormat="1" ht="25.5">
      <c r="A140" s="68" t="s">
        <v>86</v>
      </c>
      <c r="B140" s="44">
        <f aca="true" t="shared" si="26" ref="B140:H141">B14+B36+B59-(B90-B115)</f>
        <v>321244.9512</v>
      </c>
      <c r="C140" s="44">
        <f t="shared" si="26"/>
        <v>36284.86</v>
      </c>
      <c r="D140" s="44">
        <f t="shared" si="26"/>
        <v>30576.09</v>
      </c>
      <c r="E140" s="44">
        <f t="shared" si="26"/>
        <v>53504.592000000004</v>
      </c>
      <c r="F140" s="44">
        <f t="shared" si="26"/>
        <v>39658.56010000002</v>
      </c>
      <c r="G140" s="44">
        <f t="shared" si="26"/>
        <v>160024.1021</v>
      </c>
      <c r="H140" s="44">
        <f t="shared" si="26"/>
        <v>5898.510000000002</v>
      </c>
      <c r="I140" s="4"/>
      <c r="J140" s="44">
        <f>H140/C140*100-100</f>
        <v>-83.74388105672723</v>
      </c>
      <c r="K140" s="44">
        <f>G140/B140*100-100</f>
        <v>-50.18626705190691</v>
      </c>
    </row>
    <row r="141" spans="1:11" s="40" customFormat="1" ht="13.5">
      <c r="A141" s="68" t="s">
        <v>87</v>
      </c>
      <c r="B141" s="44">
        <f t="shared" si="26"/>
        <v>82038.7832</v>
      </c>
      <c r="C141" s="44">
        <f t="shared" si="26"/>
        <v>22677.911399999997</v>
      </c>
      <c r="D141" s="44">
        <f t="shared" si="26"/>
        <v>17734.7586</v>
      </c>
      <c r="E141" s="44">
        <f t="shared" si="26"/>
        <v>27525.06</v>
      </c>
      <c r="F141" s="44">
        <f t="shared" si="26"/>
        <v>41773.04340000001</v>
      </c>
      <c r="G141" s="44">
        <f t="shared" si="26"/>
        <v>109710.77339999999</v>
      </c>
      <c r="H141" s="44">
        <f t="shared" si="26"/>
        <v>35393.060000000005</v>
      </c>
      <c r="I141" s="4"/>
      <c r="J141" s="44">
        <f>H141/C141*100-100</f>
        <v>56.06842877073771</v>
      </c>
      <c r="K141" s="44">
        <f>G141/B141*100-100</f>
        <v>33.730376196023315</v>
      </c>
    </row>
    <row r="142" spans="1:11" s="40" customFormat="1" ht="13.5">
      <c r="A142" s="68" t="s">
        <v>92</v>
      </c>
      <c r="B142" s="44"/>
      <c r="C142" s="44"/>
      <c r="D142" s="44"/>
      <c r="E142" s="44"/>
      <c r="F142" s="44"/>
      <c r="G142" s="44"/>
      <c r="H142" s="44"/>
      <c r="I142" s="4"/>
      <c r="J142" s="44"/>
      <c r="K142" s="44"/>
    </row>
    <row r="143" spans="1:11" s="40" customFormat="1" ht="13.5">
      <c r="A143" s="68" t="s">
        <v>99</v>
      </c>
      <c r="B143" s="44">
        <f aca="true" t="shared" si="27" ref="B143:H143">B16+B39+B62-(B93-B118)</f>
        <v>1461676.79</v>
      </c>
      <c r="C143" s="44">
        <f t="shared" si="27"/>
        <v>288998.2</v>
      </c>
      <c r="D143" s="44">
        <f t="shared" si="27"/>
        <v>385646.5500000001</v>
      </c>
      <c r="E143" s="44">
        <f t="shared" si="27"/>
        <v>396562.958</v>
      </c>
      <c r="F143" s="44">
        <f t="shared" si="27"/>
        <v>506658.792</v>
      </c>
      <c r="G143" s="44">
        <f t="shared" si="27"/>
        <v>1577866.5</v>
      </c>
      <c r="H143" s="44">
        <f t="shared" si="27"/>
        <v>279322.84</v>
      </c>
      <c r="I143" s="4"/>
      <c r="J143" s="44">
        <v>0</v>
      </c>
      <c r="K143" s="44">
        <f>G143/B143*100-100</f>
        <v>7.949069917160003</v>
      </c>
    </row>
    <row r="144" spans="1:11" s="40" customFormat="1" ht="13.5">
      <c r="A144" s="68" t="s">
        <v>95</v>
      </c>
      <c r="B144" s="44">
        <f>B133-B134-B135-B137-B138-B139-B140-B141-B142-B143</f>
        <v>80174.07610000041</v>
      </c>
      <c r="C144" s="44">
        <f>C133-C134-C135-C137-C138-C139-C140-C141-C142-C143</f>
        <v>18426.070000000007</v>
      </c>
      <c r="D144" s="44">
        <v>2831.0461999999998</v>
      </c>
      <c r="E144" s="44">
        <v>-2292.38</v>
      </c>
      <c r="F144" s="44">
        <v>3804.7576999999837</v>
      </c>
      <c r="G144" s="44">
        <f>G133-G134-G135-G137-G138-G139-G140-G141-G142-G143</f>
        <v>64998.90439999988</v>
      </c>
      <c r="H144" s="44">
        <f>H133-H134-H135-H137-H138-H139-H140-H141-H142-H143</f>
        <v>11203.891599999857</v>
      </c>
      <c r="I144" s="4"/>
      <c r="J144" s="44">
        <f>H144/C144*100-100</f>
        <v>-39.19543559749934</v>
      </c>
      <c r="K144" s="44">
        <f>G144/B144*100-100</f>
        <v>-18.9277787012758</v>
      </c>
    </row>
    <row r="145" spans="1:11" s="40" customFormat="1" ht="13.5">
      <c r="A145" s="68"/>
      <c r="B145" s="44"/>
      <c r="C145" s="44"/>
      <c r="D145" s="44"/>
      <c r="E145" s="44"/>
      <c r="F145" s="44"/>
      <c r="G145" s="44"/>
      <c r="H145" s="44"/>
      <c r="I145" s="4"/>
      <c r="J145" s="44"/>
      <c r="K145" s="44"/>
    </row>
    <row r="146" spans="1:11" s="40" customFormat="1" ht="13.5">
      <c r="A146" s="67" t="s">
        <v>88</v>
      </c>
      <c r="B146" s="49">
        <f>B19+B42+B65-(B96-B121)</f>
        <v>528467.3845</v>
      </c>
      <c r="C146" s="49">
        <f aca="true" t="shared" si="28" ref="C146:H146">C19+C42+C65-(C96-C121)</f>
        <v>152331.05</v>
      </c>
      <c r="D146" s="49">
        <f t="shared" si="28"/>
        <v>143424.315</v>
      </c>
      <c r="E146" s="49">
        <f t="shared" si="28"/>
        <v>166486.93</v>
      </c>
      <c r="F146" s="49">
        <f t="shared" si="28"/>
        <v>200208.25659999996</v>
      </c>
      <c r="G146" s="49">
        <f t="shared" si="28"/>
        <v>662450.5515999999</v>
      </c>
      <c r="H146" s="49">
        <f t="shared" si="28"/>
        <v>189868.44100000002</v>
      </c>
      <c r="I146" s="4"/>
      <c r="J146" s="49">
        <f>H146/C146*100-100</f>
        <v>24.641982708055934</v>
      </c>
      <c r="K146" s="49">
        <f>G146/B146*100-100</f>
        <v>25.353157267551268</v>
      </c>
    </row>
    <row r="147" spans="1:11" s="40" customFormat="1" ht="13.5">
      <c r="A147" s="68" t="s">
        <v>93</v>
      </c>
      <c r="B147" s="44">
        <f aca="true" t="shared" si="29" ref="B147:H150">B20+B43+B66-(B97-B122)</f>
        <v>5324.3257</v>
      </c>
      <c r="C147" s="44">
        <f t="shared" si="29"/>
        <v>6542.6500000000015</v>
      </c>
      <c r="D147" s="44">
        <f t="shared" si="29"/>
        <v>1944.73</v>
      </c>
      <c r="E147" s="44">
        <f t="shared" si="29"/>
        <v>3388.27</v>
      </c>
      <c r="F147" s="44">
        <f t="shared" si="29"/>
        <v>4765.960300000001</v>
      </c>
      <c r="G147" s="44">
        <f t="shared" si="29"/>
        <v>16641.6103</v>
      </c>
      <c r="H147" s="44">
        <f t="shared" si="29"/>
        <v>3236.24</v>
      </c>
      <c r="I147" s="4"/>
      <c r="J147" s="44">
        <f>H147/C147*100-100</f>
        <v>-50.53625060182038</v>
      </c>
      <c r="K147" s="44">
        <f>G147/B147*100-100</f>
        <v>212.55808223753104</v>
      </c>
    </row>
    <row r="148" spans="1:11" s="40" customFormat="1" ht="13.5">
      <c r="A148" s="68" t="s">
        <v>90</v>
      </c>
      <c r="B148" s="44">
        <f t="shared" si="29"/>
        <v>460005.5878</v>
      </c>
      <c r="C148" s="44">
        <f t="shared" si="29"/>
        <v>127023.40000000001</v>
      </c>
      <c r="D148" s="44">
        <f t="shared" si="29"/>
        <v>119418.73500000002</v>
      </c>
      <c r="E148" s="44">
        <f t="shared" si="29"/>
        <v>144567.77</v>
      </c>
      <c r="F148" s="44">
        <f t="shared" si="29"/>
        <v>177300.2375</v>
      </c>
      <c r="G148" s="44">
        <f t="shared" si="29"/>
        <v>568310.1425</v>
      </c>
      <c r="H148" s="44">
        <f t="shared" si="29"/>
        <v>170905.82</v>
      </c>
      <c r="I148" s="4"/>
      <c r="J148" s="44">
        <v>0</v>
      </c>
      <c r="K148" s="44">
        <f>G148/B148*100-100</f>
        <v>23.544182412646776</v>
      </c>
    </row>
    <row r="149" spans="1:11" s="40" customFormat="1" ht="13.5">
      <c r="A149" s="68" t="s">
        <v>91</v>
      </c>
      <c r="B149" s="44">
        <f t="shared" si="29"/>
        <v>58812.1968</v>
      </c>
      <c r="C149" s="44">
        <f t="shared" si="29"/>
        <v>16998.5</v>
      </c>
      <c r="D149" s="44">
        <f t="shared" si="29"/>
        <v>20486.49</v>
      </c>
      <c r="E149" s="44">
        <f t="shared" si="29"/>
        <v>16922.559999999998</v>
      </c>
      <c r="F149" s="44">
        <f t="shared" si="29"/>
        <v>16888.841600000003</v>
      </c>
      <c r="G149" s="44">
        <f t="shared" si="29"/>
        <v>71296.3916</v>
      </c>
      <c r="H149" s="44">
        <f t="shared" si="29"/>
        <v>14732.42</v>
      </c>
      <c r="I149" s="4"/>
      <c r="J149" s="44">
        <f>H149/C149*100-100</f>
        <v>-13.331058622819654</v>
      </c>
      <c r="K149" s="44">
        <f>G149/B149*100-100</f>
        <v>21.227220677463293</v>
      </c>
    </row>
    <row r="150" spans="1:11" s="40" customFormat="1" ht="13.5">
      <c r="A150" s="68" t="s">
        <v>94</v>
      </c>
      <c r="B150" s="44">
        <f t="shared" si="29"/>
        <v>4325.274200000011</v>
      </c>
      <c r="C150" s="44">
        <f>C146-C147-C148-C149</f>
        <v>1766.4999999999854</v>
      </c>
      <c r="D150" s="44">
        <v>0</v>
      </c>
      <c r="E150" s="44">
        <v>0</v>
      </c>
      <c r="F150" s="44">
        <v>2.86710000000312</v>
      </c>
      <c r="G150" s="44">
        <f>G146-G147-G148-G149</f>
        <v>6202.4071999998705</v>
      </c>
      <c r="H150" s="44">
        <f>H146-H147-H148-H149</f>
        <v>993.961000000023</v>
      </c>
      <c r="I150" s="4"/>
      <c r="J150" s="44">
        <v>0</v>
      </c>
      <c r="K150" s="44">
        <f>G150/B150*100-100</f>
        <v>43.39916761808661</v>
      </c>
    </row>
    <row r="151" spans="1:11" s="40" customFormat="1" ht="13.5">
      <c r="A151" s="2"/>
      <c r="B151" s="4"/>
      <c r="C151" s="4"/>
      <c r="D151" s="4"/>
      <c r="E151" s="4"/>
      <c r="F151" s="4"/>
      <c r="G151" s="4"/>
      <c r="H151" s="4"/>
      <c r="I151" s="4"/>
      <c r="J151" s="44"/>
      <c r="K151" s="44"/>
    </row>
    <row r="152" spans="1:11" s="40" customFormat="1" ht="13.5">
      <c r="A152" s="71" t="s">
        <v>112</v>
      </c>
      <c r="B152" s="49"/>
      <c r="C152" s="49"/>
      <c r="D152" s="49"/>
      <c r="E152" s="49"/>
      <c r="F152" s="49"/>
      <c r="G152" s="49"/>
      <c r="H152" s="49"/>
      <c r="I152" s="4"/>
      <c r="J152" s="44"/>
      <c r="K152" s="44"/>
    </row>
    <row r="153" spans="1:11" s="40" customFormat="1" ht="13.5">
      <c r="A153" s="71" t="s">
        <v>98</v>
      </c>
      <c r="B153" s="49">
        <f>B155+B157+B170+B73+B71</f>
        <v>7053892.878800001</v>
      </c>
      <c r="C153" s="49">
        <f aca="true" t="shared" si="30" ref="C153:H153">C155+C157+C170+C73+C71</f>
        <v>1509131.037</v>
      </c>
      <c r="D153" s="49">
        <f t="shared" si="30"/>
        <v>1766438.8522</v>
      </c>
      <c r="E153" s="49">
        <f t="shared" si="30"/>
        <v>1684462.4177</v>
      </c>
      <c r="F153" s="49">
        <f t="shared" si="30"/>
        <v>1786403.1124</v>
      </c>
      <c r="G153" s="49">
        <f t="shared" si="30"/>
        <v>6746435.4193</v>
      </c>
      <c r="H153" s="49">
        <f t="shared" si="30"/>
        <v>1255756.3550000002</v>
      </c>
      <c r="I153" s="4"/>
      <c r="J153" s="49">
        <f>H153/C153*100-100</f>
        <v>-16.78944212185067</v>
      </c>
      <c r="K153" s="49">
        <f>G153/B153*100-100</f>
        <v>-4.358691927744516</v>
      </c>
    </row>
    <row r="154" spans="1:11" s="40" customFormat="1" ht="13.5">
      <c r="A154" s="6"/>
      <c r="B154" s="49"/>
      <c r="C154" s="49"/>
      <c r="D154" s="49"/>
      <c r="E154" s="49"/>
      <c r="F154" s="49"/>
      <c r="G154" s="49"/>
      <c r="H154" s="49"/>
      <c r="I154" s="4"/>
      <c r="J154" s="49"/>
      <c r="K154" s="49"/>
    </row>
    <row r="155" spans="1:11" s="40" customFormat="1" ht="13.5">
      <c r="A155" s="6" t="s">
        <v>100</v>
      </c>
      <c r="B155" s="49">
        <f>B5+B28+B51</f>
        <v>37731.17</v>
      </c>
      <c r="C155" s="49">
        <f aca="true" t="shared" si="31" ref="C155:H155">C5+C28+C51</f>
        <v>14083.2</v>
      </c>
      <c r="D155" s="49">
        <f t="shared" si="31"/>
        <v>11792.9</v>
      </c>
      <c r="E155" s="49">
        <f t="shared" si="31"/>
        <v>11740.6</v>
      </c>
      <c r="F155" s="49">
        <f t="shared" si="31"/>
        <v>28636.199999999997</v>
      </c>
      <c r="G155" s="49">
        <f t="shared" si="31"/>
        <v>66252.9</v>
      </c>
      <c r="H155" s="49">
        <f t="shared" si="31"/>
        <v>12877.599999999999</v>
      </c>
      <c r="I155" s="4"/>
      <c r="J155" s="49">
        <f>H155/C155*100-100</f>
        <v>-8.560554419450142</v>
      </c>
      <c r="K155" s="49">
        <f>G155/B155*100-100</f>
        <v>75.59195752477328</v>
      </c>
    </row>
    <row r="156" spans="1:11" s="40" customFormat="1" ht="13.5">
      <c r="A156" s="6"/>
      <c r="B156" s="49"/>
      <c r="C156" s="49"/>
      <c r="D156" s="49"/>
      <c r="E156" s="49"/>
      <c r="F156" s="49"/>
      <c r="G156" s="49"/>
      <c r="H156" s="49"/>
      <c r="I156" s="4"/>
      <c r="J156" s="49"/>
      <c r="K156" s="49"/>
    </row>
    <row r="157" spans="1:11" s="40" customFormat="1" ht="13.5">
      <c r="A157" s="67" t="s">
        <v>81</v>
      </c>
      <c r="B157" s="49">
        <f>B7+B30+B53</f>
        <v>6464159.3243</v>
      </c>
      <c r="C157" s="49">
        <f aca="true" t="shared" si="32" ref="C157:H157">C7+C30+C53</f>
        <v>1339415.787</v>
      </c>
      <c r="D157" s="49">
        <f t="shared" si="32"/>
        <v>1607569.9372</v>
      </c>
      <c r="E157" s="49">
        <f t="shared" si="32"/>
        <v>1500965.6877</v>
      </c>
      <c r="F157" s="49">
        <f t="shared" si="32"/>
        <v>1557024.9558</v>
      </c>
      <c r="G157" s="49">
        <f t="shared" si="32"/>
        <v>6004976.3677</v>
      </c>
      <c r="H157" s="49">
        <f t="shared" si="32"/>
        <v>1051729.514</v>
      </c>
      <c r="I157" s="4"/>
      <c r="J157" s="49">
        <f>H157/C157*100-100</f>
        <v>-21.478489039191842</v>
      </c>
      <c r="K157" s="49">
        <f>G157/B157*100-100</f>
        <v>-7.103521642386568</v>
      </c>
    </row>
    <row r="158" spans="1:11" s="40" customFormat="1" ht="13.5">
      <c r="A158" s="68" t="s">
        <v>79</v>
      </c>
      <c r="B158" s="44">
        <f aca="true" t="shared" si="33" ref="B158:H159">B8+B31+B54</f>
        <v>3129338.0097000003</v>
      </c>
      <c r="C158" s="44">
        <f t="shared" si="33"/>
        <v>681703.621</v>
      </c>
      <c r="D158" s="44">
        <f t="shared" si="33"/>
        <v>650136.7289</v>
      </c>
      <c r="E158" s="44">
        <f t="shared" si="33"/>
        <v>597095.3323</v>
      </c>
      <c r="F158" s="44">
        <f t="shared" si="33"/>
        <v>558098.8517999998</v>
      </c>
      <c r="G158" s="44">
        <f t="shared" si="33"/>
        <v>2487034.534</v>
      </c>
      <c r="H158" s="44">
        <f t="shared" si="33"/>
        <v>488597.64149999997</v>
      </c>
      <c r="I158" s="4"/>
      <c r="J158" s="44">
        <f>H158/C158*100-100</f>
        <v>-28.326969895910253</v>
      </c>
      <c r="K158" s="44">
        <f>G158/B158*100-100</f>
        <v>-20.52521887086195</v>
      </c>
    </row>
    <row r="159" spans="1:11" s="40" customFormat="1" ht="25.5">
      <c r="A159" s="68" t="s">
        <v>80</v>
      </c>
      <c r="B159" s="44">
        <f t="shared" si="33"/>
        <v>10621.482600000001</v>
      </c>
      <c r="C159" s="44">
        <f t="shared" si="33"/>
        <v>2181.9</v>
      </c>
      <c r="D159" s="44">
        <f t="shared" si="33"/>
        <v>2881.77</v>
      </c>
      <c r="E159" s="44">
        <f t="shared" si="33"/>
        <v>2782.9300000000003</v>
      </c>
      <c r="F159" s="44">
        <f t="shared" si="33"/>
        <v>1705.8511000000005</v>
      </c>
      <c r="G159" s="44">
        <f t="shared" si="33"/>
        <v>9552.451100000002</v>
      </c>
      <c r="H159" s="44">
        <f t="shared" si="33"/>
        <v>2428.4</v>
      </c>
      <c r="I159" s="4"/>
      <c r="J159" s="44">
        <f>H159/C159*100-100</f>
        <v>11.297493010678778</v>
      </c>
      <c r="K159" s="44">
        <f>G159/B159*100-100</f>
        <v>-10.064804888914452</v>
      </c>
    </row>
    <row r="160" spans="1:11" s="40" customFormat="1" ht="13.5">
      <c r="A160" s="68"/>
      <c r="B160" s="44"/>
      <c r="C160" s="44"/>
      <c r="D160" s="44"/>
      <c r="E160" s="44"/>
      <c r="F160" s="44"/>
      <c r="G160" s="44"/>
      <c r="H160" s="44"/>
      <c r="I160" s="4"/>
      <c r="J160" s="44"/>
      <c r="K160" s="44"/>
    </row>
    <row r="161" spans="1:11" s="40" customFormat="1" ht="13.5">
      <c r="A161" s="68" t="s">
        <v>83</v>
      </c>
      <c r="B161" s="44">
        <f>B11+B33+B56</f>
        <v>655055.1590999999</v>
      </c>
      <c r="C161" s="44">
        <f aca="true" t="shared" si="34" ref="C161:H161">C11+C33+C56</f>
        <v>50982.6</v>
      </c>
      <c r="D161" s="44">
        <f t="shared" si="34"/>
        <v>114552.33</v>
      </c>
      <c r="E161" s="44">
        <f t="shared" si="34"/>
        <v>123073.06999999999</v>
      </c>
      <c r="F161" s="44">
        <f t="shared" si="34"/>
        <v>74326.59960000003</v>
      </c>
      <c r="G161" s="44">
        <f t="shared" si="34"/>
        <v>362934.59959999996</v>
      </c>
      <c r="H161" s="44">
        <f t="shared" si="34"/>
        <v>34705.5</v>
      </c>
      <c r="I161" s="4"/>
      <c r="J161" s="44">
        <v>0</v>
      </c>
      <c r="K161" s="44">
        <v>0</v>
      </c>
    </row>
    <row r="162" spans="1:11" s="40" customFormat="1" ht="13.5">
      <c r="A162" s="68" t="s">
        <v>84</v>
      </c>
      <c r="B162" s="44">
        <f aca="true" t="shared" si="35" ref="B162:H165">B12+B34+B57</f>
        <v>540782.9017</v>
      </c>
      <c r="C162" s="44">
        <f t="shared" si="35"/>
        <v>170963.11609999998</v>
      </c>
      <c r="D162" s="44">
        <f t="shared" si="35"/>
        <v>166582.3682</v>
      </c>
      <c r="E162" s="44">
        <f t="shared" si="35"/>
        <v>154350.40540000005</v>
      </c>
      <c r="F162" s="44">
        <f t="shared" si="35"/>
        <v>173864.12519999992</v>
      </c>
      <c r="G162" s="44">
        <f t="shared" si="35"/>
        <v>665760.0149</v>
      </c>
      <c r="H162" s="44">
        <f t="shared" si="35"/>
        <v>197111.0709</v>
      </c>
      <c r="I162" s="4"/>
      <c r="J162" s="44">
        <f>H162/C162*100-100</f>
        <v>15.294500589650866</v>
      </c>
      <c r="K162" s="44">
        <f>G162/B162*100-100</f>
        <v>23.110403973040377</v>
      </c>
    </row>
    <row r="163" spans="1:11" s="40" customFormat="1" ht="13.5">
      <c r="A163" s="68" t="s">
        <v>85</v>
      </c>
      <c r="B163" s="44">
        <f t="shared" si="35"/>
        <v>23482.7098</v>
      </c>
      <c r="C163" s="44">
        <f t="shared" si="35"/>
        <v>3025</v>
      </c>
      <c r="D163" s="44">
        <f t="shared" si="35"/>
        <v>5290.31</v>
      </c>
      <c r="E163" s="44">
        <f t="shared" si="35"/>
        <v>5626.15</v>
      </c>
      <c r="F163" s="44">
        <f t="shared" si="35"/>
        <v>2192.7455999999975</v>
      </c>
      <c r="G163" s="44">
        <f t="shared" si="35"/>
        <v>16134.2056</v>
      </c>
      <c r="H163" s="44">
        <f t="shared" si="35"/>
        <v>3832.2999999999997</v>
      </c>
      <c r="I163" s="4"/>
      <c r="J163" s="44">
        <f>H163/C163*100-100</f>
        <v>26.687603305785117</v>
      </c>
      <c r="K163" s="44">
        <f>G163/B163*100-100</f>
        <v>-31.293254750352546</v>
      </c>
    </row>
    <row r="164" spans="1:11" s="40" customFormat="1" ht="25.5">
      <c r="A164" s="68" t="s">
        <v>86</v>
      </c>
      <c r="B164" s="44">
        <f t="shared" si="35"/>
        <v>326218.1012</v>
      </c>
      <c r="C164" s="44">
        <f t="shared" si="35"/>
        <v>36324.86</v>
      </c>
      <c r="D164" s="44">
        <f t="shared" si="35"/>
        <v>30889.47</v>
      </c>
      <c r="E164" s="44">
        <f t="shared" si="35"/>
        <v>53151.212</v>
      </c>
      <c r="F164" s="44">
        <f t="shared" si="35"/>
        <v>45259.8401</v>
      </c>
      <c r="G164" s="44">
        <f t="shared" si="35"/>
        <v>165625.3821</v>
      </c>
      <c r="H164" s="44">
        <f t="shared" si="35"/>
        <v>13808.810000000001</v>
      </c>
      <c r="I164" s="4"/>
      <c r="J164" s="44">
        <f>H164/C164*100-100</f>
        <v>-61.98523545582832</v>
      </c>
      <c r="K164" s="44">
        <f>G164/B164*100-100</f>
        <v>-49.22863523184532</v>
      </c>
    </row>
    <row r="165" spans="1:11" s="40" customFormat="1" ht="13.5">
      <c r="A165" s="68" t="s">
        <v>87</v>
      </c>
      <c r="B165" s="44">
        <f t="shared" si="35"/>
        <v>84292.1489</v>
      </c>
      <c r="C165" s="44">
        <f t="shared" si="35"/>
        <v>23415.239999999998</v>
      </c>
      <c r="D165" s="44">
        <f t="shared" si="35"/>
        <v>18263.23</v>
      </c>
      <c r="E165" s="44">
        <f t="shared" si="35"/>
        <v>28824.56</v>
      </c>
      <c r="F165" s="44">
        <f t="shared" si="35"/>
        <v>42070.42950000001</v>
      </c>
      <c r="G165" s="44">
        <f t="shared" si="35"/>
        <v>112573.4595</v>
      </c>
      <c r="H165" s="44">
        <f t="shared" si="35"/>
        <v>37485.26</v>
      </c>
      <c r="I165" s="4"/>
      <c r="J165" s="44">
        <f>H165/C165*100-100</f>
        <v>60.0891556097653</v>
      </c>
      <c r="K165" s="44">
        <f>G165/B165*100-100</f>
        <v>33.551535901109276</v>
      </c>
    </row>
    <row r="166" spans="1:11" s="40" customFormat="1" ht="13.5">
      <c r="A166" s="68" t="s">
        <v>92</v>
      </c>
      <c r="B166" s="52"/>
      <c r="C166" s="52"/>
      <c r="D166" s="52"/>
      <c r="E166" s="52"/>
      <c r="F166" s="52"/>
      <c r="G166" s="52"/>
      <c r="H166" s="52"/>
      <c r="I166" s="4"/>
      <c r="J166" s="44"/>
      <c r="K166" s="44"/>
    </row>
    <row r="167" spans="1:11" s="40" customFormat="1" ht="13.5">
      <c r="A167" s="68" t="s">
        <v>99</v>
      </c>
      <c r="B167" s="44">
        <f>B16+B39+B62</f>
        <v>1611754.69</v>
      </c>
      <c r="C167" s="44">
        <f aca="true" t="shared" si="36" ref="C167:H167">C16+C39+C62</f>
        <v>350618.5</v>
      </c>
      <c r="D167" s="44">
        <f t="shared" si="36"/>
        <v>600298.8500000001</v>
      </c>
      <c r="E167" s="44">
        <f t="shared" si="36"/>
        <v>518283.758</v>
      </c>
      <c r="F167" s="44">
        <f t="shared" si="36"/>
        <v>645875.192</v>
      </c>
      <c r="G167" s="44">
        <f t="shared" si="36"/>
        <v>2115076.3</v>
      </c>
      <c r="H167" s="44">
        <f t="shared" si="36"/>
        <v>262437.64</v>
      </c>
      <c r="I167" s="4"/>
      <c r="J167" s="44">
        <v>0</v>
      </c>
      <c r="K167" s="44">
        <f>G167/B167*100-100</f>
        <v>31.228177161376834</v>
      </c>
    </row>
    <row r="168" spans="1:11" s="40" customFormat="1" ht="13.5">
      <c r="A168" s="68" t="s">
        <v>95</v>
      </c>
      <c r="B168" s="44">
        <f>B157-B158-B159-B161-B162-B163-B164-B165-B167</f>
        <v>82614.1213000007</v>
      </c>
      <c r="C168" s="44">
        <f aca="true" t="shared" si="37" ref="C168:H168">C157-C158-C159-C161-C162-C163-C164-C165-C167</f>
        <v>20200.949900000007</v>
      </c>
      <c r="D168" s="44">
        <f t="shared" si="37"/>
        <v>18674.88009999995</v>
      </c>
      <c r="E168" s="44">
        <f t="shared" si="37"/>
        <v>17778.269999999728</v>
      </c>
      <c r="F168" s="44">
        <f t="shared" si="37"/>
        <v>13631.320900000283</v>
      </c>
      <c r="G168" s="44">
        <f t="shared" si="37"/>
        <v>70285.42090000072</v>
      </c>
      <c r="H168" s="44">
        <f t="shared" si="37"/>
        <v>11322.891600000032</v>
      </c>
      <c r="I168" s="4"/>
      <c r="J168" s="44">
        <f>H168/C168*100-100</f>
        <v>-43.94871698582834</v>
      </c>
      <c r="K168" s="44">
        <f>G168/B168*100-100</f>
        <v>-14.923236132029004</v>
      </c>
    </row>
    <row r="169" spans="1:11" s="40" customFormat="1" ht="13.5">
      <c r="A169" s="68"/>
      <c r="B169" s="44"/>
      <c r="C169" s="44"/>
      <c r="D169" s="44"/>
      <c r="E169" s="44"/>
      <c r="F169" s="44"/>
      <c r="G169" s="44"/>
      <c r="H169" s="44"/>
      <c r="I169" s="4"/>
      <c r="J169" s="44"/>
      <c r="K169" s="44"/>
    </row>
    <row r="170" spans="1:11" s="40" customFormat="1" ht="13.5">
      <c r="A170" s="67" t="s">
        <v>88</v>
      </c>
      <c r="B170" s="49">
        <f>B19+B42+B65</f>
        <v>532090.4845</v>
      </c>
      <c r="C170" s="49">
        <f aca="true" t="shared" si="38" ref="C170:H170">C19+C42+C65</f>
        <v>153376.94999999998</v>
      </c>
      <c r="D170" s="49">
        <f t="shared" si="38"/>
        <v>144462.215</v>
      </c>
      <c r="E170" s="49">
        <f t="shared" si="38"/>
        <v>166767.63</v>
      </c>
      <c r="F170" s="49">
        <f t="shared" si="38"/>
        <v>197843.75659999996</v>
      </c>
      <c r="G170" s="49">
        <f t="shared" si="38"/>
        <v>662450.5515999999</v>
      </c>
      <c r="H170" s="49">
        <f t="shared" si="38"/>
        <v>189868.44100000002</v>
      </c>
      <c r="I170" s="4"/>
      <c r="J170" s="49">
        <f>H170/C170*100-100</f>
        <v>23.792030679968562</v>
      </c>
      <c r="K170" s="49">
        <f>G170/B170*100-100</f>
        <v>24.49960502911415</v>
      </c>
    </row>
    <row r="171" spans="1:11" s="40" customFormat="1" ht="13.5">
      <c r="A171" s="68" t="s">
        <v>93</v>
      </c>
      <c r="B171" s="44">
        <f aca="true" t="shared" si="39" ref="B171:H173">B20+B43+B66</f>
        <v>5784.6257000000005</v>
      </c>
      <c r="C171" s="44">
        <f t="shared" si="39"/>
        <v>7001.650000000001</v>
      </c>
      <c r="D171" s="44">
        <f t="shared" si="39"/>
        <v>2006.7300000000005</v>
      </c>
      <c r="E171" s="44">
        <f t="shared" si="39"/>
        <v>3388.27</v>
      </c>
      <c r="F171" s="44">
        <f t="shared" si="39"/>
        <v>4244.960300000001</v>
      </c>
      <c r="G171" s="44">
        <f t="shared" si="39"/>
        <v>16641.6103</v>
      </c>
      <c r="H171" s="44">
        <f t="shared" si="39"/>
        <v>3236.24</v>
      </c>
      <c r="I171" s="4"/>
      <c r="J171" s="44">
        <f>H171/C171*100-100</f>
        <v>-53.77889497475596</v>
      </c>
      <c r="K171" s="44">
        <f>G171/B171*100-100</f>
        <v>187.68689908493127</v>
      </c>
    </row>
    <row r="172" spans="1:11" s="40" customFormat="1" ht="13.5">
      <c r="A172" s="68" t="s">
        <v>90</v>
      </c>
      <c r="B172" s="44">
        <f t="shared" si="39"/>
        <v>460845.4838</v>
      </c>
      <c r="C172" s="44">
        <f t="shared" si="39"/>
        <v>127158.6</v>
      </c>
      <c r="D172" s="44">
        <f t="shared" si="39"/>
        <v>119438.13500000001</v>
      </c>
      <c r="E172" s="44">
        <f t="shared" si="39"/>
        <v>144667.56999999998</v>
      </c>
      <c r="F172" s="44">
        <f t="shared" si="39"/>
        <v>177045.8375</v>
      </c>
      <c r="G172" s="44">
        <f t="shared" si="39"/>
        <v>568310.1425</v>
      </c>
      <c r="H172" s="44">
        <f t="shared" si="39"/>
        <v>170905.82</v>
      </c>
      <c r="I172" s="4"/>
      <c r="J172" s="44">
        <v>0</v>
      </c>
      <c r="K172" s="44">
        <f>G172/B172*100-100</f>
        <v>23.319021771435658</v>
      </c>
    </row>
    <row r="173" spans="1:11" s="40" customFormat="1" ht="13.5">
      <c r="A173" s="68" t="s">
        <v>91</v>
      </c>
      <c r="B173" s="44">
        <f t="shared" si="39"/>
        <v>61135.0968</v>
      </c>
      <c r="C173" s="44">
        <f t="shared" si="39"/>
        <v>17450.2</v>
      </c>
      <c r="D173" s="44">
        <f t="shared" si="39"/>
        <v>21442.99</v>
      </c>
      <c r="E173" s="44">
        <f t="shared" si="39"/>
        <v>17103.46</v>
      </c>
      <c r="F173" s="44">
        <f t="shared" si="39"/>
        <v>15299.741600000003</v>
      </c>
      <c r="G173" s="44">
        <f t="shared" si="39"/>
        <v>71296.3916</v>
      </c>
      <c r="H173" s="44">
        <f t="shared" si="39"/>
        <v>14732.42</v>
      </c>
      <c r="I173" s="4"/>
      <c r="J173" s="44">
        <f>H173/C173*100-100</f>
        <v>-15.5744919828999</v>
      </c>
      <c r="K173" s="44">
        <f>G173/B173*100-100</f>
        <v>16.621049661934933</v>
      </c>
    </row>
    <row r="174" spans="1:11" s="40" customFormat="1" ht="13.5">
      <c r="A174" s="68" t="s">
        <v>94</v>
      </c>
      <c r="B174" s="44">
        <f>B170-B171-B172-B173</f>
        <v>4325.278200000059</v>
      </c>
      <c r="C174" s="44">
        <f aca="true" t="shared" si="40" ref="C174:H174">C170-C171-C172-C173</f>
        <v>1766.4999999999818</v>
      </c>
      <c r="D174" s="44">
        <f t="shared" si="40"/>
        <v>1574.3599999999751</v>
      </c>
      <c r="E174" s="44">
        <f t="shared" si="40"/>
        <v>1608.3300000000381</v>
      </c>
      <c r="F174" s="44">
        <f t="shared" si="40"/>
        <v>1253.217199999961</v>
      </c>
      <c r="G174" s="44">
        <f t="shared" si="40"/>
        <v>6202.4071999998705</v>
      </c>
      <c r="H174" s="44">
        <f t="shared" si="40"/>
        <v>993.961000000023</v>
      </c>
      <c r="I174" s="4"/>
      <c r="J174" s="44">
        <v>0</v>
      </c>
      <c r="K174" s="44">
        <f>G174/B174*100-100</f>
        <v>43.399035003107684</v>
      </c>
    </row>
    <row r="175" spans="1:11" s="40" customFormat="1" ht="13.5">
      <c r="A175" s="2"/>
      <c r="B175" s="4"/>
      <c r="C175" s="4"/>
      <c r="D175" s="4"/>
      <c r="E175" s="4"/>
      <c r="F175" s="4"/>
      <c r="G175" s="4"/>
      <c r="H175" s="4"/>
      <c r="I175" s="4"/>
      <c r="J175" s="44"/>
      <c r="K175" s="44"/>
    </row>
    <row r="176" spans="1:11" s="40" customFormat="1" ht="13.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40" customFormat="1" ht="25.5">
      <c r="A177" s="74" t="s">
        <v>137</v>
      </c>
      <c r="B177" s="49"/>
      <c r="C177" s="49"/>
      <c r="D177" s="49"/>
      <c r="E177" s="49"/>
      <c r="F177" s="49"/>
      <c r="G177" s="49"/>
      <c r="H177" s="49"/>
      <c r="I177" s="4"/>
      <c r="J177" s="52"/>
      <c r="K177" s="52"/>
    </row>
    <row r="178" spans="1:11" s="40" customFormat="1" ht="13.5">
      <c r="A178" s="74" t="s">
        <v>98</v>
      </c>
      <c r="B178" s="51">
        <f>B3/B153</f>
        <v>0.4521904901740766</v>
      </c>
      <c r="C178" s="51">
        <f aca="true" t="shared" si="41" ref="C178:H178">C3/C153</f>
        <v>0.49625821644273826</v>
      </c>
      <c r="D178" s="51">
        <f t="shared" si="41"/>
        <v>0.3742387098068381</v>
      </c>
      <c r="E178" s="51">
        <f t="shared" si="41"/>
        <v>0.3981992864618839</v>
      </c>
      <c r="F178" s="51">
        <f t="shared" si="41"/>
        <v>0.39775498814788124</v>
      </c>
      <c r="G178" s="51">
        <f t="shared" si="41"/>
        <v>0.4137430779244931</v>
      </c>
      <c r="H178" s="51">
        <f t="shared" si="41"/>
        <v>0.5095150308835188</v>
      </c>
      <c r="I178" s="4"/>
      <c r="J178" s="51">
        <f>H178-C178</f>
        <v>0.013256814440780529</v>
      </c>
      <c r="K178" s="51">
        <f>G178-B178</f>
        <v>-0.03844741224958348</v>
      </c>
    </row>
    <row r="179" spans="1:11" s="40" customFormat="1" ht="13.5">
      <c r="A179" s="6"/>
      <c r="B179" s="49"/>
      <c r="C179" s="49"/>
      <c r="D179" s="49"/>
      <c r="E179" s="49"/>
      <c r="F179" s="49"/>
      <c r="G179" s="49"/>
      <c r="H179" s="49"/>
      <c r="I179" s="4"/>
      <c r="J179" s="51"/>
      <c r="K179" s="51"/>
    </row>
    <row r="180" spans="1:11" s="40" customFormat="1" ht="13.5">
      <c r="A180" s="6" t="s">
        <v>100</v>
      </c>
      <c r="B180" s="51">
        <f>B5/B155</f>
        <v>0.6204411365987326</v>
      </c>
      <c r="C180" s="51">
        <f aca="true" t="shared" si="42" ref="C180:H180">C5/C155</f>
        <v>0.7966868325380595</v>
      </c>
      <c r="D180" s="51">
        <f t="shared" si="42"/>
        <v>0.8028135573099068</v>
      </c>
      <c r="E180" s="51">
        <f t="shared" si="42"/>
        <v>0.7675076231197724</v>
      </c>
      <c r="F180" s="51">
        <f t="shared" si="42"/>
        <v>0.6334045718356486</v>
      </c>
      <c r="G180" s="51">
        <f t="shared" si="42"/>
        <v>0.7220317903065375</v>
      </c>
      <c r="H180" s="51">
        <f t="shared" si="42"/>
        <v>0.8109275020190098</v>
      </c>
      <c r="I180" s="4"/>
      <c r="J180" s="51">
        <f>H180-C180</f>
        <v>0.014240669480950263</v>
      </c>
      <c r="K180" s="51">
        <f>G180-B180</f>
        <v>0.10159065370780496</v>
      </c>
    </row>
    <row r="181" spans="1:11" s="40" customFormat="1" ht="13.5">
      <c r="A181" s="6"/>
      <c r="B181" s="51"/>
      <c r="C181" s="51"/>
      <c r="D181" s="51"/>
      <c r="E181" s="51"/>
      <c r="F181" s="51"/>
      <c r="G181" s="51"/>
      <c r="H181" s="51"/>
      <c r="I181" s="4"/>
      <c r="J181" s="51"/>
      <c r="K181" s="51"/>
    </row>
    <row r="182" spans="1:11" s="40" customFormat="1" ht="13.5">
      <c r="A182" s="67" t="s">
        <v>81</v>
      </c>
      <c r="B182" s="51">
        <f aca="true" t="shared" si="43" ref="B182:H184">B7/B157</f>
        <v>0.42581037892318147</v>
      </c>
      <c r="C182" s="51">
        <f t="shared" si="43"/>
        <v>0.4678219510936673</v>
      </c>
      <c r="D182" s="51">
        <f t="shared" si="43"/>
        <v>0.3407671631096486</v>
      </c>
      <c r="E182" s="51">
        <f t="shared" si="43"/>
        <v>0.35884234210932386</v>
      </c>
      <c r="F182" s="51">
        <f t="shared" si="43"/>
        <v>0.3450101398175676</v>
      </c>
      <c r="G182" s="51">
        <f t="shared" si="43"/>
        <v>0.3747249708431188</v>
      </c>
      <c r="H182" s="51">
        <f t="shared" si="43"/>
        <v>0.4623060887117028</v>
      </c>
      <c r="I182" s="4"/>
      <c r="J182" s="51">
        <f>H182-C182</f>
        <v>-0.005515862381964498</v>
      </c>
      <c r="K182" s="51">
        <f>G182-B182</f>
        <v>-0.05108540808006268</v>
      </c>
    </row>
    <row r="183" spans="1:11" s="40" customFormat="1" ht="13.5">
      <c r="A183" s="68" t="s">
        <v>79</v>
      </c>
      <c r="B183" s="52">
        <f t="shared" si="43"/>
        <v>0.7708748420025302</v>
      </c>
      <c r="C183" s="52">
        <f t="shared" si="43"/>
        <v>0.8026831176242204</v>
      </c>
      <c r="D183" s="52">
        <f t="shared" si="43"/>
        <v>0.7443873717438271</v>
      </c>
      <c r="E183" s="52">
        <f t="shared" si="43"/>
        <v>0.7695714560855562</v>
      </c>
      <c r="F183" s="52">
        <f t="shared" si="43"/>
        <v>0.7279306966673104</v>
      </c>
      <c r="G183" s="52">
        <f t="shared" si="43"/>
        <v>0.7627197544173707</v>
      </c>
      <c r="H183" s="52">
        <f t="shared" si="43"/>
        <v>0.7863852232696461</v>
      </c>
      <c r="I183" s="4"/>
      <c r="J183" s="52">
        <f>H183-C183</f>
        <v>-0.016297894354574294</v>
      </c>
      <c r="K183" s="52">
        <f>G183-B183</f>
        <v>-0.008155087585159482</v>
      </c>
    </row>
    <row r="184" spans="1:11" s="40" customFormat="1" ht="25.5">
      <c r="A184" s="68" t="s">
        <v>80</v>
      </c>
      <c r="B184" s="52">
        <f t="shared" si="43"/>
        <v>0.30584835680096106</v>
      </c>
      <c r="C184" s="52">
        <f t="shared" si="43"/>
        <v>0.27278977038361063</v>
      </c>
      <c r="D184" s="52">
        <f t="shared" si="43"/>
        <v>0.15086214375193024</v>
      </c>
      <c r="E184" s="52">
        <f t="shared" si="43"/>
        <v>0.41645316267387245</v>
      </c>
      <c r="F184" s="52">
        <f t="shared" si="43"/>
        <v>1.0733047567868026</v>
      </c>
      <c r="G184" s="52">
        <f t="shared" si="43"/>
        <v>0.42081430806800985</v>
      </c>
      <c r="H184" s="52">
        <f t="shared" si="43"/>
        <v>0.630332729369132</v>
      </c>
      <c r="I184" s="4"/>
      <c r="J184" s="52">
        <f>H184-C184</f>
        <v>0.35754295898552135</v>
      </c>
      <c r="K184" s="52">
        <f>G184-B184</f>
        <v>0.11496595126704878</v>
      </c>
    </row>
    <row r="185" spans="1:11" s="40" customFormat="1" ht="13.5">
      <c r="A185" s="68"/>
      <c r="B185" s="52"/>
      <c r="C185" s="52"/>
      <c r="D185" s="52"/>
      <c r="E185" s="52"/>
      <c r="F185" s="52"/>
      <c r="G185" s="52"/>
      <c r="H185" s="52"/>
      <c r="I185" s="4"/>
      <c r="J185" s="52"/>
      <c r="K185" s="52"/>
    </row>
    <row r="186" spans="1:11" s="40" customFormat="1" ht="13.5">
      <c r="A186" s="68" t="s">
        <v>83</v>
      </c>
      <c r="B186" s="52">
        <f>B11/B161</f>
        <v>0.0032082760830209303</v>
      </c>
      <c r="C186" s="52">
        <f aca="true" t="shared" si="44" ref="C186:H190">C11/C161</f>
        <v>0.004493690004040594</v>
      </c>
      <c r="D186" s="52">
        <f t="shared" si="44"/>
        <v>0.015129591864259767</v>
      </c>
      <c r="E186" s="52">
        <f t="shared" si="44"/>
        <v>-0.008918522955509278</v>
      </c>
      <c r="F186" s="52">
        <f t="shared" si="44"/>
        <v>0.010429644355746899</v>
      </c>
      <c r="G186" s="52">
        <f t="shared" si="44"/>
        <v>0.004518169394175336</v>
      </c>
      <c r="H186" s="52">
        <f t="shared" si="44"/>
        <v>0.011663857313682269</v>
      </c>
      <c r="I186" s="4"/>
      <c r="J186" s="52">
        <f aca="true" t="shared" si="45" ref="J186:J193">H186-C186</f>
        <v>0.007170167309641675</v>
      </c>
      <c r="K186" s="52">
        <f aca="true" t="shared" si="46" ref="K186:K193">G186-B186</f>
        <v>0.001309893311154406</v>
      </c>
    </row>
    <row r="187" spans="1:11" s="40" customFormat="1" ht="13.5">
      <c r="A187" s="68" t="s">
        <v>84</v>
      </c>
      <c r="B187" s="52">
        <f>B12/B162</f>
        <v>0.45084885253131507</v>
      </c>
      <c r="C187" s="52">
        <f t="shared" si="44"/>
        <v>0.3554086424375837</v>
      </c>
      <c r="D187" s="52">
        <f t="shared" si="44"/>
        <v>0.26390905937426823</v>
      </c>
      <c r="E187" s="52">
        <f t="shared" si="44"/>
        <v>0.39471562346800265</v>
      </c>
      <c r="F187" s="52">
        <f t="shared" si="44"/>
        <v>0.6460172147117558</v>
      </c>
      <c r="G187" s="52">
        <f t="shared" si="44"/>
        <v>0.41751996707364886</v>
      </c>
      <c r="H187" s="52">
        <f t="shared" si="44"/>
        <v>0.4282790434578274</v>
      </c>
      <c r="I187" s="4"/>
      <c r="J187" s="52">
        <f t="shared" si="45"/>
        <v>0.07287040102024372</v>
      </c>
      <c r="K187" s="52">
        <f t="shared" si="46"/>
        <v>-0.03332888545766621</v>
      </c>
    </row>
    <row r="188" spans="1:11" s="40" customFormat="1" ht="13.5">
      <c r="A188" s="68" t="s">
        <v>85</v>
      </c>
      <c r="B188" s="52">
        <f>B13/B163</f>
        <v>0.309992703652966</v>
      </c>
      <c r="C188" s="52">
        <f t="shared" si="44"/>
        <v>0.5818181818181818</v>
      </c>
      <c r="D188" s="52">
        <f t="shared" si="44"/>
        <v>0.37311991168759484</v>
      </c>
      <c r="E188" s="52">
        <f t="shared" si="44"/>
        <v>0.3525110421869307</v>
      </c>
      <c r="F188" s="52">
        <f t="shared" si="44"/>
        <v>0.13059545074449078</v>
      </c>
      <c r="G188" s="52">
        <f t="shared" si="44"/>
        <v>0.37210153067591994</v>
      </c>
      <c r="H188" s="52">
        <f t="shared" si="44"/>
        <v>0.45531404117631713</v>
      </c>
      <c r="I188" s="4"/>
      <c r="J188" s="52">
        <f t="shared" si="45"/>
        <v>-0.12650414064186466</v>
      </c>
      <c r="K188" s="52">
        <f t="shared" si="46"/>
        <v>0.06210882702295395</v>
      </c>
    </row>
    <row r="189" spans="1:11" s="40" customFormat="1" ht="25.5">
      <c r="A189" s="68" t="s">
        <v>86</v>
      </c>
      <c r="B189" s="52">
        <f>B14/B164</f>
        <v>0.10100722638869926</v>
      </c>
      <c r="C189" s="52">
        <f t="shared" si="44"/>
        <v>0.10968135871686772</v>
      </c>
      <c r="D189" s="52">
        <f t="shared" si="44"/>
        <v>0.18215074586906152</v>
      </c>
      <c r="E189" s="52">
        <f t="shared" si="44"/>
        <v>0.07948402004454759</v>
      </c>
      <c r="F189" s="52">
        <f t="shared" si="44"/>
        <v>0.09304980951534558</v>
      </c>
      <c r="G189" s="52">
        <f t="shared" si="44"/>
        <v>0.10896150862374374</v>
      </c>
      <c r="H189" s="52">
        <f t="shared" si="44"/>
        <v>0.2966714727771618</v>
      </c>
      <c r="I189" s="4"/>
      <c r="J189" s="52">
        <f t="shared" si="45"/>
        <v>0.1869901140602941</v>
      </c>
      <c r="K189" s="52">
        <f t="shared" si="46"/>
        <v>0.007954282235044477</v>
      </c>
    </row>
    <row r="190" spans="1:11" s="40" customFormat="1" ht="13.5">
      <c r="A190" s="68" t="s">
        <v>87</v>
      </c>
      <c r="B190" s="52">
        <f>B15/B165</f>
        <v>0.18460878863654168</v>
      </c>
      <c r="C190" s="52">
        <f t="shared" si="44"/>
        <v>0.20406965719762005</v>
      </c>
      <c r="D190" s="52">
        <f t="shared" si="44"/>
        <v>0.17898586394630087</v>
      </c>
      <c r="E190" s="52">
        <f t="shared" si="44"/>
        <v>0.11150144182599837</v>
      </c>
      <c r="F190" s="52">
        <f t="shared" si="44"/>
        <v>0.09342049621813348</v>
      </c>
      <c r="G190" s="52">
        <f t="shared" si="44"/>
        <v>0.13494673138298643</v>
      </c>
      <c r="H190" s="52">
        <f t="shared" si="44"/>
        <v>0.08208159687301088</v>
      </c>
      <c r="I190" s="4"/>
      <c r="J190" s="52">
        <f t="shared" si="45"/>
        <v>-0.12198806032460917</v>
      </c>
      <c r="K190" s="52">
        <f t="shared" si="46"/>
        <v>-0.04966205725355524</v>
      </c>
    </row>
    <row r="191" spans="1:11" s="40" customFormat="1" ht="13.5">
      <c r="A191" s="68" t="s">
        <v>92</v>
      </c>
      <c r="B191" s="52"/>
      <c r="C191" s="52"/>
      <c r="D191" s="52"/>
      <c r="E191" s="52"/>
      <c r="F191" s="52"/>
      <c r="G191" s="52"/>
      <c r="H191" s="52"/>
      <c r="I191" s="4"/>
      <c r="J191" s="52">
        <f t="shared" si="45"/>
        <v>0</v>
      </c>
      <c r="K191" s="52">
        <f t="shared" si="46"/>
        <v>0</v>
      </c>
    </row>
    <row r="192" spans="1:11" s="40" customFormat="1" ht="13.5">
      <c r="A192" s="68" t="s">
        <v>99</v>
      </c>
      <c r="B192" s="52">
        <f>B16/B167</f>
        <v>0.002832346031516744</v>
      </c>
      <c r="C192" s="52">
        <f aca="true" t="shared" si="47" ref="C192:H192">C16/C167</f>
        <v>0.0007190151118666014</v>
      </c>
      <c r="D192" s="52">
        <f t="shared" si="47"/>
        <v>0.0008657354582638297</v>
      </c>
      <c r="E192" s="52">
        <f t="shared" si="47"/>
        <v>0.0013104790368522413</v>
      </c>
      <c r="F192" s="52">
        <f t="shared" si="47"/>
        <v>0.0012048767465278338</v>
      </c>
      <c r="G192" s="52">
        <f t="shared" si="47"/>
        <v>0.0010539572496746335</v>
      </c>
      <c r="H192" s="52">
        <f t="shared" si="47"/>
        <v>0.002220336991294389</v>
      </c>
      <c r="I192" s="4"/>
      <c r="J192" s="52">
        <f t="shared" si="45"/>
        <v>0.0015013218794277874</v>
      </c>
      <c r="K192" s="52">
        <f t="shared" si="46"/>
        <v>-0.0017783887818421105</v>
      </c>
    </row>
    <row r="193" spans="1:11" s="40" customFormat="1" ht="13.5">
      <c r="A193" s="68" t="s">
        <v>95</v>
      </c>
      <c r="B193" s="52">
        <f aca="true" t="shared" si="48" ref="B193:H193">B18/B168</f>
        <v>0</v>
      </c>
      <c r="C193" s="52">
        <f t="shared" si="48"/>
        <v>0</v>
      </c>
      <c r="D193" s="52">
        <f t="shared" si="48"/>
        <v>0</v>
      </c>
      <c r="E193" s="52">
        <f t="shared" si="48"/>
        <v>0</v>
      </c>
      <c r="F193" s="52">
        <f t="shared" si="48"/>
        <v>0</v>
      </c>
      <c r="G193" s="52">
        <f t="shared" si="48"/>
        <v>0</v>
      </c>
      <c r="H193" s="52">
        <f t="shared" si="48"/>
        <v>0</v>
      </c>
      <c r="I193" s="4"/>
      <c r="J193" s="52">
        <f t="shared" si="45"/>
        <v>0</v>
      </c>
      <c r="K193" s="52">
        <f t="shared" si="46"/>
        <v>0</v>
      </c>
    </row>
    <row r="194" spans="1:11" s="40" customFormat="1" ht="13.5">
      <c r="A194" s="68"/>
      <c r="B194" s="51"/>
      <c r="C194" s="52"/>
      <c r="D194" s="52"/>
      <c r="E194" s="52"/>
      <c r="F194" s="52"/>
      <c r="G194" s="52"/>
      <c r="H194" s="52"/>
      <c r="I194" s="4"/>
      <c r="J194" s="52"/>
      <c r="K194" s="52"/>
    </row>
    <row r="195" spans="1:11" s="40" customFormat="1" ht="13.5">
      <c r="A195" s="67" t="s">
        <v>88</v>
      </c>
      <c r="B195" s="51">
        <f>B19/B170</f>
        <v>0.7776631780754952</v>
      </c>
      <c r="C195" s="51">
        <f aca="true" t="shared" si="49" ref="C195:H195">C19/C170</f>
        <v>0.7242983381792376</v>
      </c>
      <c r="D195" s="51">
        <f t="shared" si="49"/>
        <v>0.7184941058809046</v>
      </c>
      <c r="E195" s="51">
        <f t="shared" si="49"/>
        <v>0.7383368702907153</v>
      </c>
      <c r="F195" s="51">
        <f t="shared" si="49"/>
        <v>0.7845739171533705</v>
      </c>
      <c r="G195" s="51">
        <f t="shared" si="49"/>
        <v>0.7445682699013395</v>
      </c>
      <c r="H195" s="51">
        <f t="shared" si="49"/>
        <v>0.7540114578599189</v>
      </c>
      <c r="I195" s="4"/>
      <c r="J195" s="51">
        <f>H195-C195</f>
        <v>0.029713119680681244</v>
      </c>
      <c r="K195" s="51">
        <f>G195-B195</f>
        <v>-0.033094908174155724</v>
      </c>
    </row>
    <row r="196" spans="1:11" s="40" customFormat="1" ht="13.5">
      <c r="A196" s="68" t="s">
        <v>93</v>
      </c>
      <c r="B196" s="52">
        <f aca="true" t="shared" si="50" ref="B196:H199">B20/B171</f>
        <v>0.57041382988704</v>
      </c>
      <c r="C196" s="52">
        <f t="shared" si="50"/>
        <v>0.10154035120293074</v>
      </c>
      <c r="D196" s="52">
        <f t="shared" si="50"/>
        <v>0.3044405575239319</v>
      </c>
      <c r="E196" s="52">
        <f t="shared" si="50"/>
        <v>0.24943997969465243</v>
      </c>
      <c r="F196" s="52">
        <f t="shared" si="50"/>
        <v>0.23480933378811575</v>
      </c>
      <c r="G196" s="52">
        <f t="shared" si="50"/>
        <v>0.1901141922545801</v>
      </c>
      <c r="H196" s="52">
        <f t="shared" si="50"/>
        <v>0.23907373989568143</v>
      </c>
      <c r="I196" s="4"/>
      <c r="J196" s="52">
        <f>H196-C196</f>
        <v>0.13753338869275067</v>
      </c>
      <c r="K196" s="52">
        <f>G196-B196</f>
        <v>-0.38029963763245994</v>
      </c>
    </row>
    <row r="197" spans="1:11" s="40" customFormat="1" ht="13.5">
      <c r="A197" s="68" t="s">
        <v>90</v>
      </c>
      <c r="B197" s="52">
        <f t="shared" si="50"/>
        <v>0.8097036137212983</v>
      </c>
      <c r="C197" s="52">
        <f t="shared" si="50"/>
        <v>0.8302735324232886</v>
      </c>
      <c r="D197" s="52">
        <f t="shared" si="50"/>
        <v>0.7798995689274618</v>
      </c>
      <c r="E197" s="52">
        <f t="shared" si="50"/>
        <v>0.7851132772880612</v>
      </c>
      <c r="F197" s="52">
        <f t="shared" si="50"/>
        <v>0.7785401975350027</v>
      </c>
      <c r="G197" s="52">
        <f t="shared" si="50"/>
        <v>0.7920743756565984</v>
      </c>
      <c r="H197" s="52">
        <f t="shared" si="50"/>
        <v>0.7968409150724065</v>
      </c>
      <c r="I197" s="4"/>
      <c r="J197" s="52">
        <f>H197-C197</f>
        <v>-0.0334326173508821</v>
      </c>
      <c r="K197" s="52">
        <f>G197-B197</f>
        <v>-0.017629238064699848</v>
      </c>
    </row>
    <row r="198" spans="1:11" ht="13.5">
      <c r="A198" s="68" t="s">
        <v>91</v>
      </c>
      <c r="B198" s="52">
        <f t="shared" si="50"/>
        <v>0.5701780961275913</v>
      </c>
      <c r="C198" s="52">
        <f t="shared" si="50"/>
        <v>0.22625528647236132</v>
      </c>
      <c r="D198" s="52">
        <f t="shared" si="50"/>
        <v>0.4142412042350437</v>
      </c>
      <c r="E198" s="52">
        <f t="shared" si="50"/>
        <v>0.43755415570884487</v>
      </c>
      <c r="F198" s="52">
        <f t="shared" si="50"/>
        <v>1.0129578593667226</v>
      </c>
      <c r="G198" s="52">
        <f t="shared" si="50"/>
        <v>0.5023038711541188</v>
      </c>
      <c r="H198" s="52">
        <f t="shared" si="50"/>
        <v>0.3873789913673381</v>
      </c>
      <c r="I198" s="4"/>
      <c r="J198" s="52">
        <f>H198-C198</f>
        <v>0.1611237048949768</v>
      </c>
      <c r="K198" s="52">
        <f>G198-B198</f>
        <v>-0.06787422497347251</v>
      </c>
    </row>
    <row r="199" spans="1:11" ht="13.5">
      <c r="A199" s="68" t="s">
        <v>94</v>
      </c>
      <c r="B199" s="52">
        <f t="shared" si="50"/>
        <v>0.5736972017198744</v>
      </c>
      <c r="C199" s="52">
        <f t="shared" si="50"/>
        <v>0.48406453439004354</v>
      </c>
      <c r="D199" s="52">
        <f t="shared" si="50"/>
        <v>0.7317259076704433</v>
      </c>
      <c r="E199" s="52">
        <f t="shared" si="50"/>
        <v>0.7594212630492319</v>
      </c>
      <c r="F199" s="52">
        <f t="shared" si="50"/>
        <v>0.7109701335091899</v>
      </c>
      <c r="G199" s="52">
        <f t="shared" si="50"/>
        <v>0.6641776115570247</v>
      </c>
      <c r="H199" s="52">
        <f t="shared" si="50"/>
        <v>0.5005226563215132</v>
      </c>
      <c r="I199" s="4"/>
      <c r="J199" s="52">
        <f>H199-C199</f>
        <v>0.016458121931469616</v>
      </c>
      <c r="K199" s="52">
        <f>G199-B199</f>
        <v>0.09048040983715033</v>
      </c>
    </row>
    <row r="200" spans="2:11" ht="13.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3.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25.5">
      <c r="A202" s="74" t="s">
        <v>138</v>
      </c>
      <c r="B202" s="49"/>
      <c r="C202" s="49"/>
      <c r="D202" s="49"/>
      <c r="E202" s="49"/>
      <c r="F202" s="49"/>
      <c r="G202" s="49"/>
      <c r="H202" s="49"/>
      <c r="I202" s="4"/>
      <c r="J202" s="44"/>
      <c r="K202" s="44"/>
    </row>
    <row r="203" spans="1:11" ht="13.5">
      <c r="A203" s="74" t="s">
        <v>98</v>
      </c>
      <c r="B203" s="51">
        <f>B80/B153</f>
        <v>0.13134897451938887</v>
      </c>
      <c r="C203" s="51">
        <f aca="true" t="shared" si="51" ref="C203:H203">C80/C153</f>
        <v>0.11157577239596589</v>
      </c>
      <c r="D203" s="51">
        <f t="shared" si="51"/>
        <v>0.16826329393164147</v>
      </c>
      <c r="E203" s="51">
        <f t="shared" si="51"/>
        <v>0.1413610440921148</v>
      </c>
      <c r="F203" s="51">
        <f t="shared" si="51"/>
        <v>0.14149863826670303</v>
      </c>
      <c r="G203" s="51">
        <f t="shared" si="51"/>
        <v>0.14177861275654885</v>
      </c>
      <c r="H203" s="51">
        <f t="shared" si="51"/>
        <v>0.04283161083425295</v>
      </c>
      <c r="I203" s="4"/>
      <c r="J203" s="51">
        <f>H203-C203</f>
        <v>-0.06874416156171294</v>
      </c>
      <c r="K203" s="51">
        <f>G203-B203</f>
        <v>0.010429638237159977</v>
      </c>
    </row>
    <row r="204" spans="1:11" ht="13.5">
      <c r="A204" s="6"/>
      <c r="B204" s="51"/>
      <c r="C204" s="49"/>
      <c r="D204" s="49"/>
      <c r="E204" s="49"/>
      <c r="F204" s="49"/>
      <c r="G204" s="49"/>
      <c r="H204" s="49"/>
      <c r="I204" s="4"/>
      <c r="J204" s="51"/>
      <c r="K204" s="51"/>
    </row>
    <row r="205" spans="1:11" ht="13.5">
      <c r="A205" s="6" t="s">
        <v>100</v>
      </c>
      <c r="B205" s="51">
        <f aca="true" t="shared" si="52" ref="B205:H209">B82/B155</f>
        <v>0.24882345286403787</v>
      </c>
      <c r="C205" s="51">
        <f t="shared" si="52"/>
        <v>0.20936292887980004</v>
      </c>
      <c r="D205" s="51">
        <f t="shared" si="52"/>
        <v>0.09265744642963139</v>
      </c>
      <c r="E205" s="51">
        <f t="shared" si="52"/>
        <v>0.16908846225916904</v>
      </c>
      <c r="F205" s="51">
        <f t="shared" si="52"/>
        <v>0.26536691320775807</v>
      </c>
      <c r="G205" s="51">
        <f t="shared" si="52"/>
        <v>0.20565892210001374</v>
      </c>
      <c r="H205" s="51">
        <f t="shared" si="52"/>
        <v>0.09857426849723552</v>
      </c>
      <c r="I205" s="4"/>
      <c r="J205" s="51">
        <f>H205-C205</f>
        <v>-0.11078866038256452</v>
      </c>
      <c r="K205" s="51">
        <f>G205-B205</f>
        <v>-0.04316453076402413</v>
      </c>
    </row>
    <row r="206" spans="1:11" ht="13.5">
      <c r="A206" s="6"/>
      <c r="B206" s="51"/>
      <c r="C206" s="51"/>
      <c r="D206" s="51"/>
      <c r="E206" s="51"/>
      <c r="F206" s="51"/>
      <c r="G206" s="51"/>
      <c r="H206" s="51"/>
      <c r="I206" s="4"/>
      <c r="J206" s="51"/>
      <c r="K206" s="51"/>
    </row>
    <row r="207" spans="1:11" ht="13.5">
      <c r="A207" s="67" t="s">
        <v>81</v>
      </c>
      <c r="B207" s="51">
        <f t="shared" si="52"/>
        <v>0.14074775301094908</v>
      </c>
      <c r="C207" s="51">
        <f t="shared" si="52"/>
        <v>0.11930459731097673</v>
      </c>
      <c r="D207" s="51">
        <f t="shared" si="52"/>
        <v>0.1821060552487669</v>
      </c>
      <c r="E207" s="51">
        <f t="shared" si="52"/>
        <v>0.15412641874211716</v>
      </c>
      <c r="F207" s="51">
        <f t="shared" si="52"/>
        <v>0.1552426267155146</v>
      </c>
      <c r="G207" s="51">
        <f t="shared" si="52"/>
        <v>0.15413912300782623</v>
      </c>
      <c r="H207" s="51">
        <f t="shared" si="52"/>
        <v>0.04683705186959316</v>
      </c>
      <c r="I207" s="4"/>
      <c r="J207" s="51">
        <f>H207-C207</f>
        <v>-0.07246754544138356</v>
      </c>
      <c r="K207" s="51">
        <f>G207-B207</f>
        <v>0.01339136999687715</v>
      </c>
    </row>
    <row r="208" spans="1:11" ht="13.5">
      <c r="A208" s="68" t="s">
        <v>79</v>
      </c>
      <c r="B208" s="52">
        <f t="shared" si="52"/>
        <v>0.12814225886018707</v>
      </c>
      <c r="C208" s="52">
        <f t="shared" si="52"/>
        <v>0.07933718178093702</v>
      </c>
      <c r="D208" s="52">
        <f t="shared" si="52"/>
        <v>0.08386567682809161</v>
      </c>
      <c r="E208" s="52">
        <f t="shared" si="52"/>
        <v>0.12045586727826442</v>
      </c>
      <c r="F208" s="52">
        <f t="shared" si="52"/>
        <v>0.08742162637074256</v>
      </c>
      <c r="G208" s="52">
        <f t="shared" si="52"/>
        <v>0.09220706152848297</v>
      </c>
      <c r="H208" s="52">
        <f t="shared" si="52"/>
        <v>0.08550976662870365</v>
      </c>
      <c r="I208" s="4"/>
      <c r="J208" s="52">
        <f>H208-C208</f>
        <v>0.0061725848477666295</v>
      </c>
      <c r="K208" s="52">
        <f>G208-B208</f>
        <v>-0.0359351973317041</v>
      </c>
    </row>
    <row r="209" spans="1:11" ht="25.5">
      <c r="A209" s="68" t="s">
        <v>80</v>
      </c>
      <c r="B209" s="52">
        <f t="shared" si="52"/>
        <v>0.15419908516349684</v>
      </c>
      <c r="C209" s="52">
        <f t="shared" si="52"/>
        <v>0.18845959943168797</v>
      </c>
      <c r="D209" s="52">
        <f t="shared" si="52"/>
        <v>0.11739312991668316</v>
      </c>
      <c r="E209" s="52">
        <f t="shared" si="52"/>
        <v>0.21556417157456348</v>
      </c>
      <c r="F209" s="52">
        <f t="shared" si="52"/>
        <v>0.24036294844256903</v>
      </c>
      <c r="G209" s="52">
        <f t="shared" si="52"/>
        <v>0.18418554375012708</v>
      </c>
      <c r="H209" s="52">
        <f t="shared" si="52"/>
        <v>0.005682754076758359</v>
      </c>
      <c r="I209" s="4"/>
      <c r="J209" s="52">
        <f>H209-C209</f>
        <v>-0.1827768453549296</v>
      </c>
      <c r="K209" s="52">
        <f>G209-B209</f>
        <v>0.029986458586630238</v>
      </c>
    </row>
    <row r="210" spans="1:11" ht="13.5">
      <c r="A210" s="68"/>
      <c r="B210" s="52"/>
      <c r="C210" s="52"/>
      <c r="D210" s="52"/>
      <c r="E210" s="52"/>
      <c r="F210" s="52"/>
      <c r="G210" s="52"/>
      <c r="H210" s="52"/>
      <c r="I210" s="4"/>
      <c r="J210" s="52"/>
      <c r="K210" s="52"/>
    </row>
    <row r="211" spans="1:11" ht="13.5">
      <c r="A211" s="68" t="s">
        <v>83</v>
      </c>
      <c r="B211" s="52">
        <f>B87/B161</f>
        <v>0.0582456293488644</v>
      </c>
      <c r="C211" s="52">
        <f aca="true" t="shared" si="53" ref="C211:H211">C87/C161</f>
        <v>0.2628622314279774</v>
      </c>
      <c r="D211" s="52">
        <f t="shared" si="53"/>
        <v>4.8012991093240965E-05</v>
      </c>
      <c r="E211" s="52">
        <f t="shared" si="53"/>
        <v>-0.04539498364670679</v>
      </c>
      <c r="F211" s="52">
        <f t="shared" si="53"/>
        <v>0</v>
      </c>
      <c r="G211" s="52">
        <f t="shared" si="53"/>
        <v>0.02154658169438415</v>
      </c>
      <c r="H211" s="52">
        <f t="shared" si="53"/>
        <v>0.059497774128020056</v>
      </c>
      <c r="I211" s="4"/>
      <c r="J211" s="52">
        <f aca="true" t="shared" si="54" ref="J211:J218">H211-C211</f>
        <v>-0.20336445729995734</v>
      </c>
      <c r="K211" s="52">
        <f aca="true" t="shared" si="55" ref="K211:K218">G211-B211</f>
        <v>-0.03669904765448025</v>
      </c>
    </row>
    <row r="212" spans="1:11" ht="13.5">
      <c r="A212" s="68" t="s">
        <v>84</v>
      </c>
      <c r="B212" s="52">
        <f aca="true" t="shared" si="56" ref="B212:H224">B88/B162</f>
        <v>0.006711197762708406</v>
      </c>
      <c r="C212" s="52">
        <f t="shared" si="56"/>
        <v>0.024493002324259813</v>
      </c>
      <c r="D212" s="52">
        <f t="shared" si="56"/>
        <v>0.020378507261490594</v>
      </c>
      <c r="E212" s="52">
        <f t="shared" si="56"/>
        <v>0.014603784124560513</v>
      </c>
      <c r="F212" s="52">
        <f t="shared" si="56"/>
        <v>0.0249959558649653</v>
      </c>
      <c r="G212" s="52">
        <f t="shared" si="56"/>
        <v>0.021302120407652017</v>
      </c>
      <c r="H212" s="52">
        <f t="shared" si="56"/>
        <v>0.015864659380732938</v>
      </c>
      <c r="I212" s="4"/>
      <c r="J212" s="52">
        <f t="shared" si="54"/>
        <v>-0.008628342943526875</v>
      </c>
      <c r="K212" s="52">
        <f t="shared" si="55"/>
        <v>0.014590922644943612</v>
      </c>
    </row>
    <row r="213" spans="1:11" ht="13.5">
      <c r="A213" s="68" t="s">
        <v>85</v>
      </c>
      <c r="B213" s="52">
        <f t="shared" si="56"/>
        <v>0.1991266144250524</v>
      </c>
      <c r="C213" s="52">
        <f t="shared" si="56"/>
        <v>-0.0016859504132231405</v>
      </c>
      <c r="D213" s="52">
        <f t="shared" si="56"/>
        <v>0.28544641051280545</v>
      </c>
      <c r="E213" s="52">
        <f t="shared" si="56"/>
        <v>0.5313047110368547</v>
      </c>
      <c r="F213" s="52">
        <f t="shared" si="56"/>
        <v>0.08053829865169997</v>
      </c>
      <c r="G213" s="52">
        <f t="shared" si="56"/>
        <v>0.28949674472971887</v>
      </c>
      <c r="H213" s="52">
        <f t="shared" si="56"/>
        <v>0.283511207368943</v>
      </c>
      <c r="I213" s="4"/>
      <c r="J213" s="52">
        <f t="shared" si="54"/>
        <v>0.2851971577821661</v>
      </c>
      <c r="K213" s="52">
        <f t="shared" si="55"/>
        <v>0.09037013030466648</v>
      </c>
    </row>
    <row r="214" spans="1:11" ht="25.5">
      <c r="A214" s="68" t="s">
        <v>86</v>
      </c>
      <c r="B214" s="52">
        <f t="shared" si="56"/>
        <v>0.7439044682294289</v>
      </c>
      <c r="C214" s="52">
        <f t="shared" si="56"/>
        <v>0.38909866961634537</v>
      </c>
      <c r="D214" s="52">
        <f t="shared" si="56"/>
        <v>0.12494631018272567</v>
      </c>
      <c r="E214" s="52">
        <f t="shared" si="56"/>
        <v>0.5226804611717979</v>
      </c>
      <c r="F214" s="52">
        <f t="shared" si="56"/>
        <v>0.5438521423322481</v>
      </c>
      <c r="G214" s="52">
        <f t="shared" si="56"/>
        <v>0.42499066331210594</v>
      </c>
      <c r="H214" s="52">
        <f t="shared" si="56"/>
        <v>0.5988061244958833</v>
      </c>
      <c r="I214" s="4"/>
      <c r="J214" s="52">
        <f t="shared" si="54"/>
        <v>0.20970745487953796</v>
      </c>
      <c r="K214" s="52">
        <f t="shared" si="55"/>
        <v>-0.31891380491732296</v>
      </c>
    </row>
    <row r="215" spans="1:11" ht="13.5">
      <c r="A215" s="68" t="s">
        <v>87</v>
      </c>
      <c r="B215" s="52">
        <f t="shared" si="56"/>
        <v>0.46697428187170115</v>
      </c>
      <c r="C215" s="52">
        <f t="shared" si="56"/>
        <v>0.16640993643456145</v>
      </c>
      <c r="D215" s="52">
        <f t="shared" si="56"/>
        <v>0.44151945740156595</v>
      </c>
      <c r="E215" s="52">
        <f t="shared" si="56"/>
        <v>0.2204162006289081</v>
      </c>
      <c r="F215" s="52">
        <f t="shared" si="56"/>
        <v>0.4966287805547599</v>
      </c>
      <c r="G215" s="52">
        <f t="shared" si="56"/>
        <v>0.3482782378203452</v>
      </c>
      <c r="H215" s="52">
        <f t="shared" si="56"/>
        <v>0.22807631586388888</v>
      </c>
      <c r="I215" s="4"/>
      <c r="J215" s="52">
        <f t="shared" si="54"/>
        <v>0.06166637942932743</v>
      </c>
      <c r="K215" s="52">
        <f t="shared" si="55"/>
        <v>-0.11869604405135592</v>
      </c>
    </row>
    <row r="216" spans="1:11" ht="13.5">
      <c r="A216" s="68" t="s">
        <v>92</v>
      </c>
      <c r="B216" s="52"/>
      <c r="C216" s="52"/>
      <c r="D216" s="52"/>
      <c r="E216" s="52"/>
      <c r="F216" s="52"/>
      <c r="G216" s="52"/>
      <c r="H216" s="52"/>
      <c r="I216" s="4"/>
      <c r="J216" s="52">
        <f t="shared" si="54"/>
        <v>0</v>
      </c>
      <c r="K216" s="52">
        <f t="shared" si="55"/>
        <v>0</v>
      </c>
    </row>
    <row r="217" spans="1:11" ht="13.5">
      <c r="A217" s="68" t="s">
        <v>99</v>
      </c>
      <c r="B217" s="52">
        <f t="shared" si="56"/>
        <v>0.0931177684365851</v>
      </c>
      <c r="C217" s="52">
        <f t="shared" si="56"/>
        <v>0.175747429185853</v>
      </c>
      <c r="D217" s="52">
        <f t="shared" si="56"/>
        <v>0.35757573082140665</v>
      </c>
      <c r="E217" s="52">
        <f t="shared" si="56"/>
        <v>0.23505888062191602</v>
      </c>
      <c r="F217" s="52">
        <f t="shared" si="56"/>
        <v>0.21555836440920303</v>
      </c>
      <c r="G217" s="52">
        <f t="shared" si="56"/>
        <v>0.25404454676174093</v>
      </c>
      <c r="H217" s="52">
        <f t="shared" si="56"/>
        <v>-0.06418134228001744</v>
      </c>
      <c r="I217" s="4"/>
      <c r="J217" s="52">
        <f t="shared" si="54"/>
        <v>-0.23992877146587044</v>
      </c>
      <c r="K217" s="52">
        <f t="shared" si="55"/>
        <v>0.16092677832515584</v>
      </c>
    </row>
    <row r="218" spans="1:11" ht="13.5">
      <c r="A218" s="68" t="s">
        <v>95</v>
      </c>
      <c r="B218" s="52">
        <f t="shared" si="56"/>
        <v>0.2836808033689012</v>
      </c>
      <c r="C218" s="52">
        <f t="shared" si="56"/>
        <v>0.3538820568036753</v>
      </c>
      <c r="D218" s="52">
        <f t="shared" si="56"/>
        <v>0.1581882338296749</v>
      </c>
      <c r="E218" s="52">
        <f t="shared" si="56"/>
        <v>0.02571847541971198</v>
      </c>
      <c r="F218" s="52">
        <f t="shared" si="56"/>
        <v>0.23146443570262962</v>
      </c>
      <c r="G218" s="52">
        <f t="shared" si="56"/>
        <v>0.19513713974216</v>
      </c>
      <c r="H218" s="52">
        <f t="shared" si="56"/>
        <v>0.06457713504914202</v>
      </c>
      <c r="I218" s="4"/>
      <c r="J218" s="52">
        <f t="shared" si="54"/>
        <v>-0.28930492175453326</v>
      </c>
      <c r="K218" s="52">
        <f t="shared" si="55"/>
        <v>-0.08854366362674124</v>
      </c>
    </row>
    <row r="219" spans="1:11" ht="13.5">
      <c r="A219" s="68"/>
      <c r="B219" s="52"/>
      <c r="C219" s="52"/>
      <c r="D219" s="52"/>
      <c r="E219" s="52"/>
      <c r="F219" s="52"/>
      <c r="G219" s="52"/>
      <c r="H219" s="52"/>
      <c r="I219" s="4"/>
      <c r="J219" s="52"/>
      <c r="K219" s="52"/>
    </row>
    <row r="220" spans="1:11" ht="13.5">
      <c r="A220" s="67" t="s">
        <v>88</v>
      </c>
      <c r="B220" s="51">
        <f t="shared" si="56"/>
        <v>0.013751976803110825</v>
      </c>
      <c r="C220" s="51">
        <f t="shared" si="56"/>
        <v>0.03674280913787894</v>
      </c>
      <c r="D220" s="51">
        <f t="shared" si="56"/>
        <v>0.023437962653417712</v>
      </c>
      <c r="E220" s="51">
        <f t="shared" si="56"/>
        <v>0.028744786982941473</v>
      </c>
      <c r="F220" s="51">
        <f t="shared" si="56"/>
        <v>0.017477750419949322</v>
      </c>
      <c r="G220" s="51">
        <f t="shared" si="56"/>
        <v>0.026074344354127345</v>
      </c>
      <c r="H220" s="51">
        <f t="shared" si="56"/>
        <v>0.01715270680502401</v>
      </c>
      <c r="I220" s="4"/>
      <c r="J220" s="51">
        <f>H220-C220</f>
        <v>-0.01959010233285493</v>
      </c>
      <c r="K220" s="51">
        <f>G220-B220</f>
        <v>0.01232236755101652</v>
      </c>
    </row>
    <row r="221" spans="1:11" ht="13.5">
      <c r="A221" s="68" t="s">
        <v>93</v>
      </c>
      <c r="B221" s="52">
        <f t="shared" si="56"/>
        <v>0.0815783119727176</v>
      </c>
      <c r="C221" s="52">
        <f t="shared" si="56"/>
        <v>0.5919176194182799</v>
      </c>
      <c r="D221" s="52">
        <f t="shared" si="56"/>
        <v>0.17610739860369878</v>
      </c>
      <c r="E221" s="52">
        <f t="shared" si="56"/>
        <v>0.0016822744350361153</v>
      </c>
      <c r="F221" s="52">
        <f t="shared" si="56"/>
        <v>0.4245976104888425</v>
      </c>
      <c r="G221" s="52">
        <f t="shared" si="56"/>
        <v>0.3789236670203724</v>
      </c>
      <c r="H221" s="52">
        <f t="shared" si="56"/>
        <v>0.3788655971126987</v>
      </c>
      <c r="I221" s="4"/>
      <c r="J221" s="52">
        <f>H221-C221</f>
        <v>-0.21305202230558123</v>
      </c>
      <c r="K221" s="52">
        <f>G221-B221</f>
        <v>0.2973453550476548</v>
      </c>
    </row>
    <row r="222" spans="1:11" ht="13.5">
      <c r="A222" s="68" t="s">
        <v>90</v>
      </c>
      <c r="B222" s="52">
        <f t="shared" si="56"/>
        <v>0.0018728533322777893</v>
      </c>
      <c r="C222" s="52">
        <f t="shared" si="56"/>
        <v>0.0010632391360081031</v>
      </c>
      <c r="D222" s="52">
        <f t="shared" si="56"/>
        <v>0.00019256831162007008</v>
      </c>
      <c r="E222" s="52">
        <f t="shared" si="56"/>
        <v>0.000689857443516885</v>
      </c>
      <c r="F222" s="52">
        <f t="shared" si="56"/>
        <v>0.0006433175815274393</v>
      </c>
      <c r="G222" s="52">
        <f t="shared" si="56"/>
        <v>0.0006543903974052337</v>
      </c>
      <c r="H222" s="52">
        <f t="shared" si="56"/>
        <v>0.0010459427303294879</v>
      </c>
      <c r="I222" s="4"/>
      <c r="J222" s="52">
        <f>H222-C222</f>
        <v>-1.7296405678615245E-05</v>
      </c>
      <c r="K222" s="52">
        <f>G222-B222</f>
        <v>-0.0012184629348725557</v>
      </c>
    </row>
    <row r="223" spans="1:11" ht="13.5">
      <c r="A223" s="68" t="s">
        <v>91</v>
      </c>
      <c r="B223" s="52">
        <f t="shared" si="56"/>
        <v>0.09785377488761905</v>
      </c>
      <c r="C223" s="52">
        <f t="shared" si="56"/>
        <v>0.07770111517346506</v>
      </c>
      <c r="D223" s="52">
        <f t="shared" si="56"/>
        <v>0.140348897238678</v>
      </c>
      <c r="E223" s="52">
        <f t="shared" si="56"/>
        <v>0.27410827984513075</v>
      </c>
      <c r="F223" s="52">
        <f t="shared" si="56"/>
        <v>0.10057032597204124</v>
      </c>
      <c r="G223" s="52">
        <f t="shared" si="56"/>
        <v>0.1485671260815954</v>
      </c>
      <c r="H223" s="52">
        <f t="shared" si="56"/>
        <v>0.12570236254464645</v>
      </c>
      <c r="I223" s="4"/>
      <c r="J223" s="52">
        <f>H223-C223</f>
        <v>0.04800124737118139</v>
      </c>
      <c r="K223" s="52">
        <f>G223-B223</f>
        <v>0.05071335119397634</v>
      </c>
    </row>
    <row r="224" spans="1:11" ht="13.5">
      <c r="A224" s="68" t="s">
        <v>94</v>
      </c>
      <c r="B224" s="52">
        <f t="shared" si="56"/>
        <v>0</v>
      </c>
      <c r="C224" s="52">
        <f t="shared" si="56"/>
        <v>0</v>
      </c>
      <c r="D224" s="52">
        <f t="shared" si="56"/>
        <v>0</v>
      </c>
      <c r="E224" s="52">
        <f t="shared" si="56"/>
        <v>0</v>
      </c>
      <c r="F224" s="52">
        <f t="shared" si="56"/>
        <v>0.002287791773046951</v>
      </c>
      <c r="G224" s="52">
        <f t="shared" si="56"/>
        <v>0.00046225600924801904</v>
      </c>
      <c r="H224" s="52">
        <f t="shared" si="56"/>
        <v>0</v>
      </c>
      <c r="I224" s="4"/>
      <c r="J224" s="52">
        <f>H224-C224</f>
        <v>0</v>
      </c>
      <c r="K224" s="52">
        <f>G224-B224</f>
        <v>0.00046225600924801904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5"/>
  <sheetViews>
    <sheetView workbookViewId="0" topLeftCell="A82">
      <selection activeCell="B11" sqref="B11"/>
    </sheetView>
  </sheetViews>
  <sheetFormatPr defaultColWidth="9.00390625" defaultRowHeight="12.75"/>
  <cols>
    <col min="1" max="1" width="31.75390625" style="0" customWidth="1"/>
    <col min="2" max="2" width="10.875" style="0" bestFit="1" customWidth="1"/>
    <col min="3" max="8" width="10.25390625" style="0" bestFit="1" customWidth="1"/>
    <col min="9" max="9" width="6.625" style="0" customWidth="1"/>
    <col min="12" max="12" width="11.75390625" style="0" bestFit="1" customWidth="1"/>
    <col min="14" max="14" width="11.00390625" style="0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1" s="40" customFormat="1" ht="13.5">
      <c r="A2" s="62" t="s">
        <v>142</v>
      </c>
      <c r="B2" s="4"/>
      <c r="C2" s="4"/>
      <c r="D2" s="4"/>
      <c r="E2" s="4"/>
      <c r="F2" s="4"/>
      <c r="G2" s="4"/>
      <c r="H2" s="4"/>
      <c r="J2" s="4"/>
      <c r="K2" s="4"/>
    </row>
    <row r="3" spans="1:12" s="41" customFormat="1" ht="13.5">
      <c r="A3" s="62" t="s">
        <v>98</v>
      </c>
      <c r="B3" s="51">
        <f>'по выплатам по отдельным видам'!B3/'по платежам по отдельным видам'!B3</f>
        <v>0.41803409701047717</v>
      </c>
      <c r="C3" s="51">
        <f>'по выплатам по отдельным видам'!C3/'по платежам по отдельным видам'!C3</f>
        <v>0.5606690287612531</v>
      </c>
      <c r="D3" s="51">
        <f>'по выплатам по отдельным видам'!D3/'по платежам по отдельным видам'!D3</f>
        <v>0.4661279444641773</v>
      </c>
      <c r="E3" s="51">
        <f>'по выплатам по отдельным видам'!E3/'по платежам по отдельным видам'!E3</f>
        <v>0.42224716893949343</v>
      </c>
      <c r="F3" s="51">
        <f>'по выплатам по отдельным видам'!F3/'по платежам по отдельным видам'!F3</f>
        <v>0.4422892741173526</v>
      </c>
      <c r="G3" s="51">
        <f>'по выплатам по отдельным видам'!G3/'по платежам по отдельным видам'!G3</f>
        <v>0.46920083140367286</v>
      </c>
      <c r="H3" s="51">
        <f>'по выплатам по отдельным видам'!H3/'по платежам по отдельным видам'!H3</f>
        <v>0.49295513506784283</v>
      </c>
      <c r="I3" s="5"/>
      <c r="J3" s="51">
        <f>H3-C3</f>
        <v>-0.0677138936934103</v>
      </c>
      <c r="K3" s="51">
        <f>G3-B3</f>
        <v>0.05116673439319569</v>
      </c>
      <c r="L3" s="47"/>
    </row>
    <row r="4" spans="1:12" s="41" customFormat="1" ht="13.5">
      <c r="A4" s="6"/>
      <c r="B4" s="51"/>
      <c r="C4" s="49"/>
      <c r="D4" s="49"/>
      <c r="E4" s="49"/>
      <c r="F4" s="49"/>
      <c r="G4" s="49"/>
      <c r="H4" s="49"/>
      <c r="I4" s="5"/>
      <c r="J4" s="51"/>
      <c r="K4" s="51"/>
      <c r="L4" s="47"/>
    </row>
    <row r="5" spans="1:14" s="41" customFormat="1" ht="13.5">
      <c r="A5" s="6" t="s">
        <v>100</v>
      </c>
      <c r="B5" s="51">
        <f>'по выплатам по отдельным видам'!B5/'по платежам по отдельным видам'!B5</f>
        <v>0.02791506112130306</v>
      </c>
      <c r="C5" s="51">
        <f>'по выплатам по отдельным видам'!C5/'по платежам по отдельным видам'!C5</f>
        <v>0.06997210258500579</v>
      </c>
      <c r="D5" s="51">
        <f>'по выплатам по отдельным видам'!D5/'по платежам по отдельным видам'!D5</f>
        <v>0.06380378665954643</v>
      </c>
      <c r="E5" s="51">
        <f>'по выплатам по отдельным видам'!E5/'по платежам по отдельным видам'!E5</f>
        <v>0.05436969826054374</v>
      </c>
      <c r="F5" s="51">
        <f>'по выплатам по отдельным видам'!F5/'по платежам по отдельным видам'!F5</f>
        <v>0.10864725088905619</v>
      </c>
      <c r="G5" s="51">
        <f>'по выплатам по отдельным видам'!G5/'по платежам по отдельным видам'!G5</f>
        <v>0.0745799288822591</v>
      </c>
      <c r="H5" s="51">
        <f>'по выплатам по отдельным видам'!H5/'по платежам по отдельным видам'!H5</f>
        <v>0.08121592120745959</v>
      </c>
      <c r="I5" s="5"/>
      <c r="J5" s="51">
        <f>H5-C5</f>
        <v>0.0112438186224538</v>
      </c>
      <c r="K5" s="51">
        <f>G5-B5</f>
        <v>0.04666486776095605</v>
      </c>
      <c r="L5" s="47"/>
      <c r="M5" s="47"/>
      <c r="N5" s="47"/>
    </row>
    <row r="6" spans="1:12" s="41" customFormat="1" ht="13.5">
      <c r="A6" s="6"/>
      <c r="B6" s="51"/>
      <c r="C6" s="49"/>
      <c r="D6" s="49"/>
      <c r="E6" s="49"/>
      <c r="F6" s="49"/>
      <c r="G6" s="49"/>
      <c r="H6" s="49"/>
      <c r="I6" s="5"/>
      <c r="J6" s="51"/>
      <c r="K6" s="51"/>
      <c r="L6" s="47"/>
    </row>
    <row r="7" spans="1:14" s="41" customFormat="1" ht="13.5">
      <c r="A7" s="67" t="s">
        <v>81</v>
      </c>
      <c r="B7" s="51">
        <f>'по выплатам по отдельным видам'!B7/'по платежам по отдельным видам'!B7</f>
        <v>0.48175134089083554</v>
      </c>
      <c r="C7" s="51">
        <f>'по выплатам по отдельным видам'!C7/'по платежам по отдельным видам'!C7</f>
        <v>0.7225649637634436</v>
      </c>
      <c r="D7" s="51">
        <f>'по выплатам по отдельным видам'!D7/'по платежам по отдельным видам'!D7</f>
        <v>0.538948028579726</v>
      </c>
      <c r="E7" s="51">
        <f>'по выплатам по отдельным видам'!E7/'по платежам по отдельным видам'!E7</f>
        <v>0.4743523402399474</v>
      </c>
      <c r="F7" s="51">
        <f>'по выплатам по отдельным видам'!F7/'по платежам по отдельным видам'!F7</f>
        <v>0.5134511002189207</v>
      </c>
      <c r="G7" s="51">
        <f>'по выплатам по отдельным видам'!G7/'по платежам по отдельным видам'!G7</f>
        <v>0.5535128189799557</v>
      </c>
      <c r="H7" s="51">
        <f>'по выплатам по отдельным видам'!H7/'по платежам по отдельным видам'!H7</f>
        <v>0.6026688182984408</v>
      </c>
      <c r="I7" s="5"/>
      <c r="J7" s="51">
        <f aca="true" t="shared" si="0" ref="J7:J17">H7-C7</f>
        <v>-0.11989614546500282</v>
      </c>
      <c r="K7" s="51">
        <f aca="true" t="shared" si="1" ref="K7:K17">G7-B7</f>
        <v>0.0717614780891202</v>
      </c>
      <c r="L7" s="47"/>
      <c r="M7" s="47"/>
      <c r="N7" s="47"/>
    </row>
    <row r="8" spans="1:14" s="40" customFormat="1" ht="13.5">
      <c r="A8" s="68" t="s">
        <v>79</v>
      </c>
      <c r="B8" s="52">
        <f>'по выплатам по отдельным видам'!B8/'по платежам по отдельным видам'!B8</f>
        <v>0.605262099874608</v>
      </c>
      <c r="C8" s="52">
        <f>'по выплатам по отдельным видам'!C8/'по платежам по отдельным видам'!C8</f>
        <v>0.9436805036369662</v>
      </c>
      <c r="D8" s="52">
        <f>'по выплатам по отдельным видам'!D8/'по платежам по отдельным видам'!D8</f>
        <v>0.6792616481347717</v>
      </c>
      <c r="E8" s="52">
        <f>'по выплатам по отдельным видам'!E8/'по платежам по отдельным видам'!E8</f>
        <v>0.579794925514505</v>
      </c>
      <c r="F8" s="52">
        <f>'по выплатам по отдельным видам'!F8/'по платежам по отдельным видам'!F8</f>
        <v>0.589408930930113</v>
      </c>
      <c r="G8" s="52">
        <f>'по выплатам по отдельным видам'!G8/'по платежам по отдельным видам'!G8</f>
        <v>0.6837892366939398</v>
      </c>
      <c r="H8" s="52">
        <f>'по выплатам по отдельным видам'!H8/'по платежам по отдельным видам'!H8</f>
        <v>0.7564886931802226</v>
      </c>
      <c r="I8" s="4"/>
      <c r="J8" s="52">
        <f t="shared" si="0"/>
        <v>-0.1871918104567436</v>
      </c>
      <c r="K8" s="52">
        <f t="shared" si="1"/>
        <v>0.07852713681933177</v>
      </c>
      <c r="L8" s="47"/>
      <c r="M8" s="47"/>
      <c r="N8" s="47"/>
    </row>
    <row r="9" spans="1:14" s="40" customFormat="1" ht="25.5">
      <c r="A9" s="68" t="s">
        <v>80</v>
      </c>
      <c r="B9" s="52">
        <f>'по выплатам по отдельным видам'!B9/'по платежам по отдельным видам'!B9</f>
        <v>0.35885975064122083</v>
      </c>
      <c r="C9" s="52">
        <f>'по выплатам по отдельным видам'!C9/'по платежам по отдельным видам'!C9</f>
        <v>0.20419162313471884</v>
      </c>
      <c r="D9" s="52">
        <f>'по выплатам по отдельным видам'!D9/'по платежам по отдельным видам'!D9</f>
        <v>0.15755036810071624</v>
      </c>
      <c r="E9" s="52">
        <f>'по выплатам по отдельным видам'!E9/'по платежам по отдельным видам'!E9</f>
        <v>0.3925286252658299</v>
      </c>
      <c r="F9" s="52">
        <f>'по выплатам по отдельным видам'!F9/'по платежам по отдельным видам'!F9</f>
        <v>0.37337005519699457</v>
      </c>
      <c r="G9" s="52">
        <f>'по выплатам по отдельным видам'!G9/'по платежам по отдельным видам'!G9</f>
        <v>0.2970901146896494</v>
      </c>
      <c r="H9" s="52">
        <f>'по выплатам по отдельным видам'!H9/'по платежам по отдельным видам'!H9</f>
        <v>0.32233609966370236</v>
      </c>
      <c r="I9" s="4"/>
      <c r="J9" s="52">
        <f t="shared" si="0"/>
        <v>0.11814447652898352</v>
      </c>
      <c r="K9" s="52">
        <f t="shared" si="1"/>
        <v>-0.06176963595157142</v>
      </c>
      <c r="L9" s="47"/>
      <c r="M9" s="47"/>
      <c r="N9" s="47"/>
    </row>
    <row r="10" spans="1:14" s="40" customFormat="1" ht="25.5">
      <c r="A10" s="68" t="s">
        <v>82</v>
      </c>
      <c r="B10" s="52">
        <f>'по выплатам по отдельным видам'!B10/'по платежам по отдельным видам'!B10</f>
        <v>0.08153639530087753</v>
      </c>
      <c r="C10" s="52">
        <f>'по выплатам по отдельным видам'!C10/'по платежам по отдельным видам'!C10</f>
        <v>0.1504542873555569</v>
      </c>
      <c r="D10" s="52">
        <f>'по выплатам по отдельным видам'!D10/'по платежам по отдельным видам'!D10</f>
        <v>0.11395649885830161</v>
      </c>
      <c r="E10" s="52">
        <f>'по выплатам по отдельным видам'!E10/'по платежам по отдельным видам'!E10</f>
        <v>0.12192131657250625</v>
      </c>
      <c r="F10" s="52">
        <f>'по выплатам по отдельным видам'!F10/'по платежам по отдельным видам'!F10</f>
        <v>0.11058706318328054</v>
      </c>
      <c r="G10" s="52">
        <f>'по выплатам по отдельным видам'!G10/'по платежам по отдельным видам'!G10</f>
        <v>0.12278054527555354</v>
      </c>
      <c r="H10" s="52">
        <f>'по выплатам по отдельным видам'!H10/'по платежам по отдельным видам'!H10</f>
        <v>0.11252340454667659</v>
      </c>
      <c r="I10" s="4"/>
      <c r="J10" s="52">
        <f t="shared" si="0"/>
        <v>-0.03793088280888032</v>
      </c>
      <c r="K10" s="52">
        <f t="shared" si="1"/>
        <v>0.041244149974676014</v>
      </c>
      <c r="L10" s="47"/>
      <c r="M10" s="47"/>
      <c r="N10" s="47"/>
    </row>
    <row r="11" spans="1:14" s="40" customFormat="1" ht="13.5">
      <c r="A11" s="68" t="s">
        <v>83</v>
      </c>
      <c r="B11" s="52">
        <f>'по выплатам по отдельным видам'!B11/'по платежам по отдельным видам'!B11</f>
        <v>0.04927263251569648</v>
      </c>
      <c r="C11" s="52">
        <f>'по выплатам по отдельным видам'!C11/'по платежам по отдельным видам'!C11</f>
        <v>0.10921485436430377</v>
      </c>
      <c r="D11" s="52">
        <f>'по выплатам по отдельным видам'!D11/'по платежам по отдельным видам'!D11</f>
        <v>0.4998644439317029</v>
      </c>
      <c r="E11" s="52">
        <f>'по выплатам по отдельным видам'!E11/'по платежам по отдельным видам'!E11</f>
        <v>-0.24194991844112332</v>
      </c>
      <c r="F11" s="52">
        <f>'по выплатам по отдельным видам'!F11/'по платежам по отдельным видам'!F11</f>
        <v>0.1954969920901393</v>
      </c>
      <c r="G11" s="52">
        <f>'по выплатам по отдельным видам'!G11/'по платежам по отдельным видам'!G11</f>
        <v>0.11657253376508725</v>
      </c>
      <c r="H11" s="52">
        <f>'по выплатам по отдельным видам'!H11/'по платежам по отдельным видам'!H11</f>
        <v>0.14259139428528356</v>
      </c>
      <c r="I11" s="4"/>
      <c r="J11" s="52">
        <f t="shared" si="0"/>
        <v>0.03337653992097979</v>
      </c>
      <c r="K11" s="52">
        <f t="shared" si="1"/>
        <v>0.06729990124939077</v>
      </c>
      <c r="L11" s="47"/>
      <c r="M11" s="47"/>
      <c r="N11" s="47"/>
    </row>
    <row r="12" spans="1:14" s="40" customFormat="1" ht="13.5">
      <c r="A12" s="68" t="s">
        <v>84</v>
      </c>
      <c r="B12" s="52">
        <f>'по выплатам по отдельным видам'!B12/'по платежам по отдельным видам'!B12</f>
        <v>0.5409863450391132</v>
      </c>
      <c r="C12" s="52">
        <f>'по выплатам по отдельным видам'!C12/'по платежам по отдельным видам'!C12</f>
        <v>0.5263839318757739</v>
      </c>
      <c r="D12" s="52">
        <f>'по выплатам по отдельным видам'!D12/'по платежам по отдельным видам'!D12</f>
        <v>0.3975548868434979</v>
      </c>
      <c r="E12" s="52">
        <f>'по выплатам по отдельным видам'!E12/'по платежам по отдельным видам'!E12</f>
        <v>0.4646176665921426</v>
      </c>
      <c r="F12" s="52">
        <f>'по выплатам по отдельным видам'!F12/'по платежам по отдельным видам'!F12</f>
        <v>0.835057753355459</v>
      </c>
      <c r="G12" s="52">
        <f>'по выплатам по отдельным видам'!G12/'по платежам по отдельным видам'!G12</f>
        <v>0.5653804436286466</v>
      </c>
      <c r="H12" s="52">
        <f>'по выплатам по отдельным видам'!H12/'по платежам по отдельным видам'!H12</f>
        <v>0.633912899583037</v>
      </c>
      <c r="I12" s="4"/>
      <c r="J12" s="52">
        <f t="shared" si="0"/>
        <v>0.10752896770726306</v>
      </c>
      <c r="K12" s="52">
        <f t="shared" si="1"/>
        <v>0.024394098589533342</v>
      </c>
      <c r="L12" s="47"/>
      <c r="M12" s="47"/>
      <c r="N12" s="47"/>
    </row>
    <row r="13" spans="1:14" s="40" customFormat="1" ht="13.5">
      <c r="A13" s="68" t="s">
        <v>85</v>
      </c>
      <c r="B13" s="52">
        <f>'по выплатам по отдельным видам'!B13/'по платежам по отдельным видам'!B13</f>
        <v>0.11385822574912556</v>
      </c>
      <c r="C13" s="52">
        <f>'по выплатам по отдельным видам'!C13/'по платежам по отдельным видам'!C13</f>
        <v>0.1524486897554827</v>
      </c>
      <c r="D13" s="52">
        <f>'по выплатам по отдельным видам'!D13/'по платежам по отдельным видам'!D13</f>
        <v>0.141053407242407</v>
      </c>
      <c r="E13" s="52">
        <f>'по выплатам по отдельным видам'!E13/'по платежам по отдельным видам'!E13</f>
        <v>0.1252309863468245</v>
      </c>
      <c r="F13" s="52">
        <f>'по выплатам по отдельным видам'!F13/'по платежам по отдельным видам'!F13</f>
        <v>0.02135815128575995</v>
      </c>
      <c r="G13" s="52">
        <f>'по выплатам по отдельным видам'!G13/'по платежам по отдельным видам'!G13</f>
        <v>0.10958680970215912</v>
      </c>
      <c r="H13" s="52">
        <f>'по выплатам по отдельным видам'!H13/'по платежам по отдельным видам'!H13</f>
        <v>0.18443316055166117</v>
      </c>
      <c r="I13" s="4"/>
      <c r="J13" s="52">
        <f t="shared" si="0"/>
        <v>0.03198447079617847</v>
      </c>
      <c r="K13" s="52">
        <f t="shared" si="1"/>
        <v>-0.004271416046966445</v>
      </c>
      <c r="L13" s="47"/>
      <c r="M13" s="47"/>
      <c r="N13" s="47"/>
    </row>
    <row r="14" spans="1:14" s="40" customFormat="1" ht="25.5">
      <c r="A14" s="68" t="s">
        <v>86</v>
      </c>
      <c r="B14" s="52">
        <f>'по выплатам по отдельным видам'!B14/'по платежам по отдельным видам'!B14</f>
        <v>0.08471156548381116</v>
      </c>
      <c r="C14" s="52">
        <f>'по выплатам по отдельным видам'!C14/'по платежам по отдельным видам'!C14</f>
        <v>0.06363818773003427</v>
      </c>
      <c r="D14" s="52">
        <f>'по выплатам по отдельным видам'!D14/'по платежам по отдельным видам'!D14</f>
        <v>0.08322837237514034</v>
      </c>
      <c r="E14" s="52">
        <f>'по выплатам по отдельным видам'!E14/'по платежам по отдельным видам'!E14</f>
        <v>0.06514357932326344</v>
      </c>
      <c r="F14" s="52">
        <f>'по выплатам по отдельным видам'!F14/'по платежам по отдельным видам'!F14</f>
        <v>0.06694242332736149</v>
      </c>
      <c r="G14" s="52">
        <f>'по выплатам по отдельным видам'!G14/'по платежам по отдельным видам'!G14</f>
        <v>0.0699561699161586</v>
      </c>
      <c r="H14" s="52">
        <f>'по выплатам по отдельным видам'!H14/'по платежам по отдельным видам'!H14</f>
        <v>0.07858099105133329</v>
      </c>
      <c r="I14" s="4"/>
      <c r="J14" s="52">
        <f t="shared" si="0"/>
        <v>0.01494280332129902</v>
      </c>
      <c r="K14" s="52">
        <f t="shared" si="1"/>
        <v>-0.014755395567652554</v>
      </c>
      <c r="L14" s="47"/>
      <c r="M14" s="47"/>
      <c r="N14" s="47"/>
    </row>
    <row r="15" spans="1:14" s="40" customFormat="1" ht="13.5">
      <c r="A15" s="68" t="s">
        <v>87</v>
      </c>
      <c r="B15" s="52">
        <f>'по выплатам по отдельным видам'!B15/'по платежам по отдельным видам'!B15</f>
        <v>0.06468737112768001</v>
      </c>
      <c r="C15" s="52">
        <f>'по выплатам по отдельным видам'!C15/'по платежам по отдельным видам'!C15</f>
        <v>0.1194171249516324</v>
      </c>
      <c r="D15" s="52">
        <f>'по выплатам по отдельным видам'!D15/'по платежам по отдельным видам'!D15</f>
        <v>0.06750653849168156</v>
      </c>
      <c r="E15" s="52">
        <f>'по выплатам по отдельным видам'!E15/'по платежам по отдельным видам'!E15</f>
        <v>0.05915646007380688</v>
      </c>
      <c r="F15" s="52">
        <f>'по выплатам по отдельным видам'!F15/'по платежам по отдельным видам'!F15</f>
        <v>0.07287812090664532</v>
      </c>
      <c r="G15" s="52">
        <f>'по выплатам по отдельным видам'!G15/'по платежам по отдельным видам'!G15</f>
        <v>0.07723305654511092</v>
      </c>
      <c r="H15" s="52">
        <f>'по выплатам по отдельным видам'!H15/'по платежам по отдельным видам'!H15</f>
        <v>0.07226317139182106</v>
      </c>
      <c r="I15" s="4"/>
      <c r="J15" s="52">
        <f t="shared" si="0"/>
        <v>-0.047153953559811335</v>
      </c>
      <c r="K15" s="52">
        <f t="shared" si="1"/>
        <v>0.01254568541743091</v>
      </c>
      <c r="L15" s="47"/>
      <c r="M15" s="47"/>
      <c r="N15" s="47"/>
    </row>
    <row r="16" spans="1:14" s="40" customFormat="1" ht="13.5">
      <c r="A16" s="68" t="s">
        <v>99</v>
      </c>
      <c r="B16" s="52">
        <f>'по выплатам по отдельным видам'!B16/'по платежам по отдельным видам'!B16</f>
        <v>0.02865148491849501</v>
      </c>
      <c r="C16" s="52">
        <f>'по выплатам по отдельным видам'!C16/'по платежам по отдельным видам'!C16</f>
        <v>0.05258601808491776</v>
      </c>
      <c r="D16" s="52">
        <f>'по выплатам по отдельным видам'!D16/'по платежам по отдельным видам'!D16</f>
        <v>0.1269719498757644</v>
      </c>
      <c r="E16" s="52">
        <f>'по выплатам по отдельным видам'!E16/'по платежам по отдельным видам'!E16</f>
        <v>0.12936866870649621</v>
      </c>
      <c r="F16" s="52">
        <f>'по выплатам по отдельным видам'!F16/'по платежам по отдельным видам'!F16</f>
        <v>0.2733370939721829</v>
      </c>
      <c r="G16" s="52">
        <f>'по выплатам по отдельным видам'!G16/'по платежам по отдельным видам'!G16</f>
        <v>0.13125119743460786</v>
      </c>
      <c r="H16" s="52">
        <f>'по выплатам по отдельным видам'!H16/'по платежам по отдельным видам'!H16</f>
        <v>0.23326577286150693</v>
      </c>
      <c r="I16" s="4"/>
      <c r="J16" s="52">
        <f t="shared" si="0"/>
        <v>0.18067975477658918</v>
      </c>
      <c r="K16" s="52">
        <f t="shared" si="1"/>
        <v>0.10259971251611286</v>
      </c>
      <c r="L16" s="47"/>
      <c r="M16" s="47"/>
      <c r="N16" s="47"/>
    </row>
    <row r="17" spans="1:14" s="40" customFormat="1" ht="13.5">
      <c r="A17" s="68" t="s">
        <v>95</v>
      </c>
      <c r="B17" s="52">
        <f>'по выплатам по отдельным видам'!B17/'по платежам по отдельным видам'!B17</f>
        <v>0.10985530514146087</v>
      </c>
      <c r="C17" s="52">
        <f>'по выплатам по отдельным видам'!C17/'по платежам по отдельным видам'!C17</f>
        <v>0.015051276963967708</v>
      </c>
      <c r="D17" s="52">
        <f>'по выплатам по отдельным видам'!D17/'по платежам по отдельным видам'!D17</f>
        <v>0.27359004055187824</v>
      </c>
      <c r="E17" s="52">
        <f>'по выплатам по отдельным видам'!E17/'по платежам по отдельным видам'!E17</f>
        <v>0.21560325350199278</v>
      </c>
      <c r="F17" s="52">
        <f>'по выплатам по отдельным видам'!F17/'по платежам по отдельным видам'!F17</f>
        <v>-0.02268657127509653</v>
      </c>
      <c r="G17" s="52">
        <f>'по выплатам по отдельным видам'!G17/'по платежам по отдельным видам'!G17</f>
        <v>0.030170558745047968</v>
      </c>
      <c r="H17" s="52">
        <f>'по выплатам по отдельным видам'!H17/'по платежам по отдельным видам'!H17</f>
        <v>0.37877179681581596</v>
      </c>
      <c r="I17" s="4"/>
      <c r="J17" s="52">
        <f t="shared" si="0"/>
        <v>0.3637205198518483</v>
      </c>
      <c r="K17" s="52">
        <f t="shared" si="1"/>
        <v>-0.0796847463964129</v>
      </c>
      <c r="L17" s="47"/>
      <c r="M17" s="47"/>
      <c r="N17" s="47"/>
    </row>
    <row r="18" spans="1:14" s="40" customFormat="1" ht="13.5">
      <c r="A18" s="68"/>
      <c r="B18" s="51"/>
      <c r="C18" s="44"/>
      <c r="D18" s="44"/>
      <c r="E18" s="44"/>
      <c r="F18" s="44"/>
      <c r="G18" s="44"/>
      <c r="H18" s="44"/>
      <c r="I18" s="4"/>
      <c r="J18" s="51"/>
      <c r="K18" s="51"/>
      <c r="L18" s="47"/>
      <c r="M18" s="47"/>
      <c r="N18" s="47"/>
    </row>
    <row r="19" spans="1:14" s="41" customFormat="1" ht="13.5">
      <c r="A19" s="67" t="s">
        <v>88</v>
      </c>
      <c r="B19" s="51">
        <f>'по выплатам по отдельным видам'!B19/'по платежам по отдельным видам'!B19</f>
        <v>0.3838146460001859</v>
      </c>
      <c r="C19" s="51">
        <f>'по выплатам по отдельным видам'!C19/'по платежам по отдельным видам'!C19</f>
        <v>0.36043697188963364</v>
      </c>
      <c r="D19" s="51">
        <f>'по выплатам по отдельным видам'!D19/'по платежам по отдельным видам'!D19</f>
        <v>0.40962143890848957</v>
      </c>
      <c r="E19" s="51">
        <f>'по выплатам по отдельным видам'!E19/'по платежам по отдельным видам'!E19</f>
        <v>0.42853571101539506</v>
      </c>
      <c r="F19" s="51">
        <f>'по выплатам по отдельным видам'!F19/'по платежам по отдельным видам'!F19</f>
        <v>0.3946182246950906</v>
      </c>
      <c r="G19" s="51">
        <f>'по выплатам по отдельным видам'!G19/'по платежам по отдельным видам'!G19</f>
        <v>0.39704290872500464</v>
      </c>
      <c r="H19" s="51">
        <f>'по выплатам по отдельным видам'!H19/'по платежам по отдельным видам'!H19</f>
        <v>0.394844422138669</v>
      </c>
      <c r="I19" s="5"/>
      <c r="J19" s="51">
        <f>H19-C19</f>
        <v>0.034407450249035354</v>
      </c>
      <c r="K19" s="51">
        <f>G19-B19</f>
        <v>0.013228262724818751</v>
      </c>
      <c r="L19" s="47"/>
      <c r="M19" s="47"/>
      <c r="N19" s="47"/>
    </row>
    <row r="20" spans="1:14" s="40" customFormat="1" ht="25.5">
      <c r="A20" s="68" t="s">
        <v>89</v>
      </c>
      <c r="B20" s="52">
        <f>'по выплатам по отдельным видам'!B20/'по платежам по отдельным видам'!B20</f>
        <v>0.09516285007494296</v>
      </c>
      <c r="C20" s="52">
        <f>'по выплатам по отдельным видам'!C20/'по платежам по отдельным видам'!C20</f>
        <v>0.09253629174571854</v>
      </c>
      <c r="D20" s="52">
        <f>'по выплатам по отдельным видам'!D20/'по платежам по отдельным видам'!D20</f>
        <v>0.05648233773362975</v>
      </c>
      <c r="E20" s="52">
        <f>'по выплатам по отдельным видам'!E20/'по платежам по отдельным видам'!E20</f>
        <v>0.10066832706218383</v>
      </c>
      <c r="F20" s="52">
        <f>'по выплатам по отдельным видам'!F20/'по платежам по отдельным видам'!F20</f>
        <v>0.1151679833574044</v>
      </c>
      <c r="G20" s="52">
        <f>'по выплатам по отдельным видам'!G20/'по платежам по отдельным видам'!G20</f>
        <v>0.08899689158482592</v>
      </c>
      <c r="H20" s="52">
        <f>'по выплатам по отдельным видам'!H20/'по платежам по отдельным видам'!H20</f>
        <v>0.10985296003110018</v>
      </c>
      <c r="I20" s="4"/>
      <c r="J20" s="52">
        <f>H20-C20</f>
        <v>0.017316668285381642</v>
      </c>
      <c r="K20" s="52">
        <f>G20-B20</f>
        <v>-0.006165958490117043</v>
      </c>
      <c r="L20" s="47"/>
      <c r="M20" s="47"/>
      <c r="N20" s="47"/>
    </row>
    <row r="21" spans="1:14" s="40" customFormat="1" ht="13.5">
      <c r="A21" s="68" t="s">
        <v>90</v>
      </c>
      <c r="B21" s="52">
        <f>'по выплатам по отдельным видам'!B21/'по платежам по отдельным видам'!B21</f>
        <v>0.4036719534066325</v>
      </c>
      <c r="C21" s="52">
        <f>'по выплатам по отдельным видам'!C21/'по платежам по отдельным видам'!C21</f>
        <v>0.4027811990669852</v>
      </c>
      <c r="D21" s="52">
        <f>'по выплатам по отдельным видам'!D21/'по платежам по отдельным видам'!D21</f>
        <v>0.4586216557317578</v>
      </c>
      <c r="E21" s="52">
        <f>'по выплатам по отдельным видам'!E21/'по платежам по отдельным видам'!E21</f>
        <v>0.5195956714113313</v>
      </c>
      <c r="F21" s="52">
        <f>'по выплатам по отдельным видам'!F21/'по платежам по отдельным видам'!F21</f>
        <v>0.4088461799140534</v>
      </c>
      <c r="G21" s="52">
        <f>'по выплатам по отдельным видам'!G21/'по платежам по отдельным видам'!G21</f>
        <v>0.44090354506401447</v>
      </c>
      <c r="H21" s="52">
        <f>'по выплатам по отдельным видам'!H21/'по платежам по отдельным видам'!H21</f>
        <v>0.4455283686297071</v>
      </c>
      <c r="I21" s="4"/>
      <c r="J21" s="52">
        <f>H21-C21</f>
        <v>0.042747169562721954</v>
      </c>
      <c r="K21" s="52">
        <f>G21-B21</f>
        <v>0.03723159165738199</v>
      </c>
      <c r="L21" s="47"/>
      <c r="M21" s="47"/>
      <c r="N21" s="47"/>
    </row>
    <row r="22" spans="1:14" s="40" customFormat="1" ht="13.5">
      <c r="A22" s="68" t="s">
        <v>91</v>
      </c>
      <c r="B22" s="52">
        <f>'по выплатам по отдельным видам'!B22/'по платежам по отдельным видам'!B22</f>
        <v>0.3679432165926015</v>
      </c>
      <c r="C22" s="52">
        <f>'по выплатам по отдельным видам'!C22/'по платежам по отдельным видам'!C22</f>
        <v>0.1247330443683419</v>
      </c>
      <c r="D22" s="52">
        <f>'по выплатам по отдельным видам'!D22/'по платежам по отдельным видам'!D22</f>
        <v>0.25431305239108215</v>
      </c>
      <c r="E22" s="52">
        <f>'по выплатам по отдельным видам'!E22/'по платежам по отдельным видам'!E22</f>
        <v>0.14596597236986078</v>
      </c>
      <c r="F22" s="52">
        <f>'по выплатам по отдельным видам'!F22/'по платежам по отдельным видам'!F22</f>
        <v>0.3658230060264962</v>
      </c>
      <c r="G22" s="52">
        <f>'по выплатам по отдельным видам'!G22/'по платежам по отдельным видам'!G22</f>
        <v>0.22352644849544445</v>
      </c>
      <c r="H22" s="52">
        <f>'по выплатам по отдельным видам'!H22/'по платежам по отдельным видам'!H22</f>
        <v>0.12626089323570389</v>
      </c>
      <c r="I22" s="4"/>
      <c r="J22" s="52">
        <f>H22-C22</f>
        <v>0.001527848867361986</v>
      </c>
      <c r="K22" s="52">
        <f>G22-B22</f>
        <v>-0.14441676809715703</v>
      </c>
      <c r="L22" s="47"/>
      <c r="M22" s="47"/>
      <c r="N22" s="47"/>
    </row>
    <row r="23" spans="1:14" s="40" customFormat="1" ht="13.5">
      <c r="A23" s="68" t="s">
        <v>94</v>
      </c>
      <c r="B23" s="52">
        <f>'по выплатам по отдельным видам'!B23/'по платежам по отдельным видам'!B23</f>
        <v>0.10213370455220946</v>
      </c>
      <c r="C23" s="52">
        <f>'по выплатам по отдельным видам'!C23/'по платежам по отдельным видам'!C23</f>
        <v>0.12656124829560136</v>
      </c>
      <c r="D23" s="52">
        <f>'по выплатам по отдельным видам'!D23/'по платежам по отдельным видам'!D23</f>
        <v>0.25368537464177776</v>
      </c>
      <c r="E23" s="52">
        <f>'по выплатам по отдельным видам'!E23/'по платежам по отдельным видам'!E23</f>
        <v>0.13467371945018422</v>
      </c>
      <c r="F23" s="52">
        <f>'по выплатам по отдельным видам'!F23/'по платежам по отдельным видам'!F23</f>
        <v>0.17157432790523094</v>
      </c>
      <c r="G23" s="52">
        <f>'по выплатам по отдельным видам'!G23/'по платежам по отдельным видам'!G23</f>
        <v>0.161170539984612</v>
      </c>
      <c r="H23" s="52">
        <f>'по выплатам по отдельным видам'!H23/'по платежам по отдельным видам'!H23</f>
        <v>0.10659555439758586</v>
      </c>
      <c r="I23" s="4"/>
      <c r="J23" s="52">
        <f>H23-C23</f>
        <v>-0.019965693898015502</v>
      </c>
      <c r="K23" s="52">
        <f>G23-B23</f>
        <v>0.05903683543240254</v>
      </c>
      <c r="L23" s="47"/>
      <c r="M23" s="47"/>
      <c r="N23" s="47"/>
    </row>
    <row r="24" spans="1:14" s="40" customFormat="1" ht="13.5">
      <c r="A24" s="68"/>
      <c r="B24" s="52"/>
      <c r="C24" s="52"/>
      <c r="D24" s="52"/>
      <c r="E24" s="52"/>
      <c r="F24" s="52"/>
      <c r="G24" s="52"/>
      <c r="H24" s="52"/>
      <c r="I24" s="4"/>
      <c r="J24" s="52"/>
      <c r="K24" s="52"/>
      <c r="L24" s="47"/>
      <c r="M24" s="47"/>
      <c r="N24" s="47"/>
    </row>
    <row r="25" spans="1:11" s="40" customFormat="1" ht="13.5">
      <c r="A25" s="3"/>
      <c r="B25" s="12"/>
      <c r="C25" s="61"/>
      <c r="D25" s="61"/>
      <c r="E25" s="61"/>
      <c r="F25" s="61"/>
      <c r="G25" s="12"/>
      <c r="H25" s="61"/>
      <c r="I25" s="4"/>
      <c r="J25" s="72"/>
      <c r="K25" s="72"/>
    </row>
    <row r="26" spans="1:11" s="41" customFormat="1" ht="25.5">
      <c r="A26" s="62" t="s">
        <v>141</v>
      </c>
      <c r="B26" s="5"/>
      <c r="C26" s="5"/>
      <c r="D26" s="5"/>
      <c r="E26" s="5"/>
      <c r="F26" s="5"/>
      <c r="G26" s="5"/>
      <c r="H26" s="5"/>
      <c r="I26" s="5"/>
      <c r="J26" s="52"/>
      <c r="K26" s="52"/>
    </row>
    <row r="27" spans="1:12" s="41" customFormat="1" ht="13.5">
      <c r="A27" s="62" t="s">
        <v>98</v>
      </c>
      <c r="B27" s="51">
        <f>'по выплатам по отдельным видам'!B26/'по платежам по отдельным видам'!B26</f>
        <v>0.22984081803858086</v>
      </c>
      <c r="C27" s="51">
        <f>'по выплатам по отдельным видам'!C26/'по платежам по отдельным видам'!C26</f>
        <v>0.20682910296197313</v>
      </c>
      <c r="D27" s="51">
        <f>'по выплатам по отдельным видам'!D26/'по платежам по отдельным видам'!D26</f>
        <v>0.3203828823604065</v>
      </c>
      <c r="E27" s="51">
        <f>'по выплатам по отдельным видам'!E26/'по платежам по отдельным видам'!E26</f>
        <v>0.290568751361645</v>
      </c>
      <c r="F27" s="51">
        <f>'по выплатам по отдельным видам'!F26/'по платежам по отдельным видам'!F26</f>
        <v>0.21168643389196865</v>
      </c>
      <c r="G27" s="51">
        <f>'по выплатам по отдельным видам'!G26/'по платежам по отдельным видам'!G26</f>
        <v>0.2553693715453614</v>
      </c>
      <c r="H27" s="51">
        <f>'по выплатам по отдельным видам'!H26/'по платежам по отдельным видам'!H26</f>
        <v>0.17620041025849936</v>
      </c>
      <c r="I27" s="5"/>
      <c r="J27" s="52">
        <f>H27-C27</f>
        <v>-0.030628692703473764</v>
      </c>
      <c r="K27" s="52">
        <f>G27-B27</f>
        <v>0.025528553506780516</v>
      </c>
      <c r="L27" s="47"/>
    </row>
    <row r="28" spans="1:12" s="41" customFormat="1" ht="13.5">
      <c r="A28" s="6"/>
      <c r="B28" s="51"/>
      <c r="C28" s="51"/>
      <c r="D28" s="51"/>
      <c r="E28" s="51"/>
      <c r="F28" s="51"/>
      <c r="G28" s="51"/>
      <c r="H28" s="51"/>
      <c r="I28" s="5"/>
      <c r="J28" s="52"/>
      <c r="K28" s="52"/>
      <c r="L28" s="47"/>
    </row>
    <row r="29" spans="1:14" s="41" customFormat="1" ht="13.5">
      <c r="A29" s="6" t="s">
        <v>100</v>
      </c>
      <c r="B29" s="51">
        <f>'по выплатам по отдельным видам'!B28/'по платежам по отдельным видам'!B28</f>
        <v>0.055801443616684154</v>
      </c>
      <c r="C29" s="51">
        <f>'по выплатам по отдельным видам'!C28/'по платежам по отдельным видам'!C28</f>
        <v>0.06163149433288584</v>
      </c>
      <c r="D29" s="51">
        <f>'по выплатам по отдельным видам'!D28/'по платежам по отдельным видам'!D28</f>
        <v>0.04759886118076862</v>
      </c>
      <c r="E29" s="51">
        <f>'по выплатам по отдельным видам'!E28/'по платежам по отдельным видам'!E28</f>
        <v>0.052174345192471265</v>
      </c>
      <c r="F29" s="51">
        <f>'по выплатам по отдельным видам'!F28/'по платежам по отдельным видам'!F28</f>
        <v>0.034068337418645935</v>
      </c>
      <c r="G29" s="51">
        <f>'по выплатам по отдельным видам'!G28/'по платежам по отдельным видам'!G28</f>
        <v>0.04964240389975449</v>
      </c>
      <c r="H29" s="51">
        <f>'по выплатам по отдельным видам'!H28/'по платежам по отдельным видам'!H28</f>
        <v>0.06777075736910959</v>
      </c>
      <c r="I29" s="5"/>
      <c r="J29" s="52">
        <f aca="true" t="shared" si="2" ref="J29:J41">H29-C29</f>
        <v>0.006139263036223752</v>
      </c>
      <c r="K29" s="52">
        <f aca="true" t="shared" si="3" ref="K29:K41">G29-B29</f>
        <v>-0.0061590397169296665</v>
      </c>
      <c r="L29" s="47"/>
      <c r="M29" s="47"/>
      <c r="N29" s="47"/>
    </row>
    <row r="30" spans="1:12" s="41" customFormat="1" ht="13.5">
      <c r="A30" s="6"/>
      <c r="B30" s="51"/>
      <c r="C30" s="51"/>
      <c r="D30" s="51"/>
      <c r="E30" s="51"/>
      <c r="F30" s="51"/>
      <c r="G30" s="51"/>
      <c r="H30" s="51"/>
      <c r="I30" s="5"/>
      <c r="J30" s="52">
        <f t="shared" si="2"/>
        <v>0</v>
      </c>
      <c r="K30" s="52">
        <f t="shared" si="3"/>
        <v>0</v>
      </c>
      <c r="L30" s="47"/>
    </row>
    <row r="31" spans="1:14" s="41" customFormat="1" ht="13.5">
      <c r="A31" s="67" t="s">
        <v>81</v>
      </c>
      <c r="B31" s="51">
        <f>'по выплатам по отдельным видам'!B30/'по платежам по отдельным видам'!B30</f>
        <v>0.24398469770543385</v>
      </c>
      <c r="C31" s="51">
        <f>'по выплатам по отдельным видам'!C30/'по платежам по отдельным видам'!C30</f>
        <v>0.20970271088915274</v>
      </c>
      <c r="D31" s="51">
        <f>'по выплатам по отдельным видам'!D30/'по платежам по отдельным видам'!D30</f>
        <v>0.3518756230781549</v>
      </c>
      <c r="E31" s="51">
        <f>'по выплатам по отдельным видам'!E30/'по платежам по отдельным видам'!E30</f>
        <v>0.3090996277906721</v>
      </c>
      <c r="F31" s="51">
        <f>'по выплатам по отдельным видам'!F30/'по платежам по отдельным видам'!F30</f>
        <v>0.21484965047907947</v>
      </c>
      <c r="G31" s="51">
        <f>'по выплатам по отдельным видам'!G30/'по платежам по отдельным видам'!G30</f>
        <v>0.26770279117011686</v>
      </c>
      <c r="H31" s="51">
        <f>'по выплатам по отдельным видам'!H30/'по платежам по отдельным видам'!H30</f>
        <v>0.17252360150594925</v>
      </c>
      <c r="I31" s="5"/>
      <c r="J31" s="52">
        <f t="shared" si="2"/>
        <v>-0.037179109383203485</v>
      </c>
      <c r="K31" s="52">
        <f t="shared" si="3"/>
        <v>0.02371809346468301</v>
      </c>
      <c r="L31" s="47"/>
      <c r="M31" s="47"/>
      <c r="N31" s="47"/>
    </row>
    <row r="32" spans="1:14" s="40" customFormat="1" ht="13.5">
      <c r="A32" s="68" t="s">
        <v>79</v>
      </c>
      <c r="B32" s="52">
        <f>'по выплатам по отдельным видам'!B31/'по платежам по отдельным видам'!B31</f>
        <v>0.42449307430724353</v>
      </c>
      <c r="C32" s="52">
        <f>'по выплатам по отдельным видам'!C31/'по платежам по отдельным видам'!C31</f>
        <v>0.5953931984009515</v>
      </c>
      <c r="D32" s="52">
        <f>'по выплатам по отдельным видам'!D31/'по платежам по отдельным видам'!D31</f>
        <v>0.7072413911008494</v>
      </c>
      <c r="E32" s="52">
        <f>'по выплатам по отдельным видам'!E31/'по платежам по отдельным видам'!E31</f>
        <v>0.5269083872121988</v>
      </c>
      <c r="F32" s="52">
        <f>'по выплатам по отдельным видам'!F31/'по платежам по отдельным видам'!F31</f>
        <v>0.6070277276654049</v>
      </c>
      <c r="G32" s="52">
        <f>'по выплатам по отдельным видам'!G31/'по платежам по отдельным видам'!G31</f>
        <v>0.607468604756496</v>
      </c>
      <c r="H32" s="52">
        <f>'по выплатам по отдельным видам'!H31/'по платежам по отдельным видам'!H31</f>
        <v>0.4954559440106354</v>
      </c>
      <c r="I32" s="4"/>
      <c r="J32" s="52">
        <f t="shared" si="2"/>
        <v>-0.09993725439031609</v>
      </c>
      <c r="K32" s="52">
        <f t="shared" si="3"/>
        <v>0.18297553044925247</v>
      </c>
      <c r="L32" s="47"/>
      <c r="M32" s="47"/>
      <c r="N32" s="47"/>
    </row>
    <row r="33" spans="1:14" s="40" customFormat="1" ht="25.5">
      <c r="A33" s="68" t="s">
        <v>80</v>
      </c>
      <c r="B33" s="52">
        <f>'по выплатам по отдельным видам'!B32/'по платежам по отдельным видам'!B32</f>
        <v>0.10657289955852553</v>
      </c>
      <c r="C33" s="52">
        <f>'по выплатам по отдельным видам'!C32/'по платежам по отдельным видам'!C32</f>
        <v>0.07903438576916147</v>
      </c>
      <c r="D33" s="52">
        <f>'по выплатам по отдельным видам'!D32/'по платежам по отдельным видам'!D32</f>
        <v>0.1436108576760224</v>
      </c>
      <c r="E33" s="52">
        <f>'по выплатам по отдельным видам'!E32/'по платежам по отдельным видам'!E32</f>
        <v>-0.29488996152813374</v>
      </c>
      <c r="F33" s="52">
        <f>'по выплатам по отдельным видам'!F32/'по платежам по отдельным видам'!F32</f>
        <v>-0.01967248353479326</v>
      </c>
      <c r="G33" s="52">
        <f>'по выплатам по отдельным видам'!G32/'по платежам по отдельным видам'!G32</f>
        <v>0.13295871154563632</v>
      </c>
      <c r="H33" s="52">
        <f>'по выплатам по отдельным видам'!H32/'по платежам по отдельным видам'!H32</f>
        <v>0.08451011524201239</v>
      </c>
      <c r="I33" s="4"/>
      <c r="J33" s="52">
        <f t="shared" si="2"/>
        <v>0.005475729472850924</v>
      </c>
      <c r="K33" s="52">
        <f t="shared" si="3"/>
        <v>0.02638581198711079</v>
      </c>
      <c r="L33" s="47"/>
      <c r="M33" s="47"/>
      <c r="N33" s="47"/>
    </row>
    <row r="34" spans="1:14" s="40" customFormat="1" ht="13.5">
      <c r="A34" s="68" t="s">
        <v>83</v>
      </c>
      <c r="B34" s="52">
        <f>'по выплатам по отдельным видам'!B33/'по платежам по отдельным видам'!B33</f>
        <v>0.49885760043018934</v>
      </c>
      <c r="C34" s="52">
        <f>'по выплатам по отдельным видам'!C33/'по платежам по отдельным видам'!C33</f>
        <v>0.1260878640009786</v>
      </c>
      <c r="D34" s="52">
        <f>'по выплатам по отдельным видам'!D33/'по платежам по отдельным видам'!D33</f>
        <v>0.3550548142151089</v>
      </c>
      <c r="E34" s="52">
        <f>'по выплатам по отдельным видам'!E33/'по платежам по отдельным видам'!E33</f>
        <v>1.3456412509634512</v>
      </c>
      <c r="F34" s="52">
        <f>'по выплатам по отдельным видам'!F33/'по платежам по отдельным видам'!F33</f>
        <v>0.6346624738793801</v>
      </c>
      <c r="G34" s="52">
        <f>'по выплатам по отдельным видам'!G33/'по платежам по отдельным видам'!G33</f>
        <v>0.41670869972814845</v>
      </c>
      <c r="H34" s="52">
        <f>'по выплатам по отдельным видам'!H33/'по платежам по отдельным видам'!H33</f>
        <v>0.5674606871624364</v>
      </c>
      <c r="I34" s="4"/>
      <c r="J34" s="52">
        <f t="shared" si="2"/>
        <v>0.44137282316145776</v>
      </c>
      <c r="K34" s="52">
        <f t="shared" si="3"/>
        <v>-0.0821489007020409</v>
      </c>
      <c r="L34" s="47"/>
      <c r="M34" s="47"/>
      <c r="N34" s="47"/>
    </row>
    <row r="35" spans="1:14" s="40" customFormat="1" ht="13.5">
      <c r="A35" s="68" t="s">
        <v>84</v>
      </c>
      <c r="B35" s="52">
        <f>'по выплатам по отдельным видам'!B34/'по платежам по отдельным видам'!B34</f>
        <v>0.5940951453661801</v>
      </c>
      <c r="C35" s="52">
        <f>'по выплатам по отдельным видам'!C34/'по платежам по отдельным видам'!C34</f>
        <v>0.6460728543294522</v>
      </c>
      <c r="D35" s="52">
        <f>'по выплатам по отдельным видам'!D34/'по платежам по отдельным видам'!D34</f>
        <v>0.9999577025705274</v>
      </c>
      <c r="E35" s="52">
        <f>'по выплатам по отдельным видам'!E34/'по платежам по отдельным видам'!E34</f>
        <v>0.5892325003539787</v>
      </c>
      <c r="F35" s="52">
        <f>'по выплатам по отдельным видам'!F34/'по платежам по отдельным видам'!F34</f>
        <v>0.585426281016655</v>
      </c>
      <c r="G35" s="52">
        <f>'по выплатам по отдельным видам'!G34/'по платежам по отдельным видам'!G34</f>
        <v>0.6966676732341552</v>
      </c>
      <c r="H35" s="52">
        <f>'по выплатам по отдельным видам'!H34/'по платежам по отдельным видам'!H34</f>
        <v>0.5847708870501941</v>
      </c>
      <c r="I35" s="4"/>
      <c r="J35" s="52">
        <f t="shared" si="2"/>
        <v>-0.061301967279258074</v>
      </c>
      <c r="K35" s="52">
        <f t="shared" si="3"/>
        <v>0.1025725278679751</v>
      </c>
      <c r="L35" s="47"/>
      <c r="M35" s="47"/>
      <c r="N35" s="47"/>
    </row>
    <row r="36" spans="1:14" s="40" customFormat="1" ht="13.5">
      <c r="A36" s="68" t="s">
        <v>85</v>
      </c>
      <c r="B36" s="52">
        <f>'по выплатам по отдельным видам'!B35/'по платежам по отдельным видам'!B35</f>
        <v>0.0317467487534036</v>
      </c>
      <c r="C36" s="52">
        <f>'по выплатам по отдельным видам'!C35/'по платежам по отдельным видам'!C35</f>
        <v>0.020220324404777005</v>
      </c>
      <c r="D36" s="52">
        <f>'по выплатам по отдельным видам'!D35/'по платежам по отдельным видам'!D35</f>
        <v>0.03479402261067304</v>
      </c>
      <c r="E36" s="52">
        <f>'по выплатам по отдельным видам'!E35/'по платежам по отдельным видам'!E35</f>
        <v>0.038538122738783036</v>
      </c>
      <c r="F36" s="52">
        <f>'по выплатам по отдельным видам'!F35/'по платежам по отдельным видам'!F35</f>
        <v>0.009223214577797106</v>
      </c>
      <c r="G36" s="52">
        <f>'по выплатам по отдельным видам'!G35/'по платежам по отдельным видам'!G35</f>
        <v>0.02242940281668839</v>
      </c>
      <c r="H36" s="52">
        <f>'по выплатам по отдельным видам'!H35/'по платежам по отдельным видам'!H35</f>
        <v>0.016176737180531545</v>
      </c>
      <c r="I36" s="4"/>
      <c r="J36" s="52">
        <f t="shared" si="2"/>
        <v>-0.00404358722424546</v>
      </c>
      <c r="K36" s="52">
        <f t="shared" si="3"/>
        <v>-0.00931734593671521</v>
      </c>
      <c r="L36" s="47"/>
      <c r="M36" s="47"/>
      <c r="N36" s="47"/>
    </row>
    <row r="37" spans="1:14" s="40" customFormat="1" ht="25.5">
      <c r="A37" s="68" t="s">
        <v>86</v>
      </c>
      <c r="B37" s="52">
        <f>'по выплатам по отдельным видам'!B36/'по платежам по отдельным видам'!B36</f>
        <v>0.24309158513060128</v>
      </c>
      <c r="C37" s="52">
        <f>'по выплатам по отдельным видам'!C36/'по платежам по отдельным видам'!C36</f>
        <v>0.11722703809866813</v>
      </c>
      <c r="D37" s="52">
        <f>'по выплатам по отдельным видам'!D36/'по платежам по отдельным видам'!D36</f>
        <v>0.10148684390588833</v>
      </c>
      <c r="E37" s="52">
        <f>'по выплатам по отдельным видам'!E36/'по платежам по отдельным видам'!E36</f>
        <v>0.17078667251791366</v>
      </c>
      <c r="F37" s="52">
        <f>'по выплатам по отдельным видам'!F36/'по платежам по отдельным видам'!F36</f>
        <v>0.09687067146347629</v>
      </c>
      <c r="G37" s="52">
        <f>'по выплатам по отдельным видам'!G36/'по платежам по отдельным видам'!G36</f>
        <v>0.119112044080202</v>
      </c>
      <c r="H37" s="52">
        <f>'по выплатам по отдельным видам'!H36/'по платежам по отдельным видам'!H36</f>
        <v>0.012520502682248223</v>
      </c>
      <c r="I37" s="4"/>
      <c r="J37" s="52">
        <f t="shared" si="2"/>
        <v>-0.10470653541641992</v>
      </c>
      <c r="K37" s="52">
        <f t="shared" si="3"/>
        <v>-0.12397954105039928</v>
      </c>
      <c r="L37" s="47"/>
      <c r="M37" s="47"/>
      <c r="N37" s="47"/>
    </row>
    <row r="38" spans="1:14" s="40" customFormat="1" ht="13.5">
      <c r="A38" s="68" t="s">
        <v>87</v>
      </c>
      <c r="B38" s="52">
        <f>'по выплатам по отдельным видам'!B37/'по платежам по отдельным видам'!B37</f>
        <v>0.042019709121921184</v>
      </c>
      <c r="C38" s="52">
        <f>'по выплатам по отдельным видам'!C37/'по платежам по отдельным видам'!C37</f>
        <v>0.03887064575779933</v>
      </c>
      <c r="D38" s="52">
        <f>'по выплатам по отдельным видам'!D37/'по платежам по отдельным видам'!D37</f>
        <v>0.03670888578473527</v>
      </c>
      <c r="E38" s="52">
        <f>'по выплатам по отдельным видам'!E37/'по платежам по отдельным видам'!E37</f>
        <v>0.04963532370683979</v>
      </c>
      <c r="F38" s="52">
        <f>'по выплатам по отдельным видам'!F37/'по платежам по отдельным видам'!F37</f>
        <v>0.07544261267604478</v>
      </c>
      <c r="G38" s="52">
        <f>'по выплатам по отдельным видам'!G37/'по платежам по отдельным видам'!G37</f>
        <v>0.05177177406119484</v>
      </c>
      <c r="H38" s="52">
        <f>'по выплатам по отдельным видам'!H37/'по платежам по отдельным видам'!H37</f>
        <v>0.05589272293387207</v>
      </c>
      <c r="I38" s="4"/>
      <c r="J38" s="52">
        <f t="shared" si="2"/>
        <v>0.017022077176072736</v>
      </c>
      <c r="K38" s="52">
        <f t="shared" si="3"/>
        <v>0.009752064939273657</v>
      </c>
      <c r="L38" s="47"/>
      <c r="M38" s="47"/>
      <c r="N38" s="47"/>
    </row>
    <row r="39" spans="1:14" s="40" customFormat="1" ht="13.5">
      <c r="A39" s="68" t="s">
        <v>92</v>
      </c>
      <c r="B39" s="52">
        <f>'по выплатам по отдельным видам'!B38/'по платежам по отдельным видам'!B38</f>
        <v>0.011330248030603623</v>
      </c>
      <c r="C39" s="52">
        <f>'по выплатам по отдельным видам'!C38/'по платежам по отдельным видам'!C38</f>
        <v>0.02300237908215472</v>
      </c>
      <c r="D39" s="52">
        <f>'по выплатам по отдельным видам'!D38/'по платежам по отдельным видам'!D38</f>
        <v>0.03288589443715732</v>
      </c>
      <c r="E39" s="52">
        <f>'по выплатам по отдельным видам'!E38/'по платежам по отдельным видам'!E38</f>
        <v>0.010731367787040374</v>
      </c>
      <c r="F39" s="52">
        <f>'по выплатам по отдельным видам'!F38/'по платежам по отдельным видам'!F38</f>
        <v>0.0067022118244609115</v>
      </c>
      <c r="G39" s="52">
        <f>'по выплатам по отдельным видам'!G38/'по платежам по отдельным видам'!G38</f>
        <v>0.016992429568208862</v>
      </c>
      <c r="H39" s="52">
        <f>'по выплатам по отдельным видам'!H38/'по платежам по отдельным видам'!H38</f>
        <v>0.012495538521994354</v>
      </c>
      <c r="I39" s="4"/>
      <c r="J39" s="52">
        <f t="shared" si="2"/>
        <v>-0.010506840560160366</v>
      </c>
      <c r="K39" s="52">
        <f t="shared" si="3"/>
        <v>0.005662181537605239</v>
      </c>
      <c r="L39" s="47"/>
      <c r="M39" s="47"/>
      <c r="N39" s="47"/>
    </row>
    <row r="40" spans="1:14" s="40" customFormat="1" ht="13.5">
      <c r="A40" s="68" t="s">
        <v>99</v>
      </c>
      <c r="B40" s="52">
        <f>'по выплатам по отдельным видам'!B39/'по платежам по отдельным видам'!B39</f>
        <v>0.23549178483069289</v>
      </c>
      <c r="C40" s="52">
        <f>'по выплатам по отдельным видам'!C39/'по платежам по отдельным видам'!C39</f>
        <v>0.25646152643896336</v>
      </c>
      <c r="D40" s="52">
        <f>'по выплатам по отдельным видам'!D39/'по платежам по отдельным видам'!D39</f>
        <v>0.7515841001639912</v>
      </c>
      <c r="E40" s="52">
        <f>'по выплатам по отдельным видам'!E39/'по платежам по отдельным видам'!E39</f>
        <v>0.4587292696077534</v>
      </c>
      <c r="F40" s="52">
        <f>'по выплатам по отдельным видам'!F39/'по платежам по отдельным видам'!F39</f>
        <v>0.2783867756447131</v>
      </c>
      <c r="G40" s="52">
        <f>'по выплатам по отдельным видам'!G39/'по платежам по отдельным видам'!G39</f>
        <v>0.4135434435617302</v>
      </c>
      <c r="H40" s="52">
        <f>'по выплатам по отдельным видам'!H39/'по платежам по отдельным видам'!H39</f>
        <v>0.18054105428315423</v>
      </c>
      <c r="I40" s="4"/>
      <c r="J40" s="52">
        <f t="shared" si="2"/>
        <v>-0.07592047215580913</v>
      </c>
      <c r="K40" s="52">
        <f t="shared" si="3"/>
        <v>0.1780516587310373</v>
      </c>
      <c r="L40" s="47"/>
      <c r="M40" s="47"/>
      <c r="N40" s="47"/>
    </row>
    <row r="41" spans="1:14" s="40" customFormat="1" ht="13.5">
      <c r="A41" s="68" t="s">
        <v>95</v>
      </c>
      <c r="B41" s="52">
        <f>'по выплатам по отдельным видам'!B40/'по платежам по отдельным видам'!B40</f>
        <v>0.20619054924041796</v>
      </c>
      <c r="C41" s="52">
        <f>'по выплатам по отдельным видам'!C40/'по платежам по отдельным видам'!C40</f>
        <v>0.2036652919478834</v>
      </c>
      <c r="D41" s="52">
        <f>'по выплатам по отдельным видам'!D40/'по платежам по отдельным видам'!D40</f>
        <v>0.16787693410699586</v>
      </c>
      <c r="E41" s="52">
        <f>'по выплатам по отдельным видам'!E40/'по платежам по отдельным видам'!E40</f>
        <v>0.22705744918071036</v>
      </c>
      <c r="F41" s="52">
        <f>'по выплатам по отдельным видам'!F40/'по платежам по отдельным видам'!F40</f>
        <v>0.08304422536079477</v>
      </c>
      <c r="G41" s="52">
        <f>'по выплатам по отдельным видам'!G40/'по платежам по отдельным видам'!G40</f>
        <v>0.16866258876697726</v>
      </c>
      <c r="H41" s="52">
        <f>'по выплатам по отдельным видам'!H40/'по платежам по отдельным видам'!H40</f>
        <v>0.08748404717663083</v>
      </c>
      <c r="I41" s="4"/>
      <c r="J41" s="52">
        <f t="shared" si="2"/>
        <v>-0.11618124477125258</v>
      </c>
      <c r="K41" s="52">
        <f t="shared" si="3"/>
        <v>-0.0375279604734407</v>
      </c>
      <c r="L41" s="47"/>
      <c r="M41" s="47"/>
      <c r="N41" s="47"/>
    </row>
    <row r="42" spans="1:14" s="40" customFormat="1" ht="13.5">
      <c r="A42" s="3"/>
      <c r="B42" s="52"/>
      <c r="C42" s="52"/>
      <c r="D42" s="52"/>
      <c r="E42" s="52"/>
      <c r="F42" s="52"/>
      <c r="G42" s="52"/>
      <c r="H42" s="52"/>
      <c r="I42" s="4"/>
      <c r="J42" s="52"/>
      <c r="K42" s="52"/>
      <c r="L42" s="47"/>
      <c r="M42" s="47"/>
      <c r="N42" s="47"/>
    </row>
    <row r="43" spans="1:14" s="41" customFormat="1" ht="13.5">
      <c r="A43" s="67" t="s">
        <v>88</v>
      </c>
      <c r="B43" s="51">
        <f>'по выплатам по отдельным видам'!B42/'по платежам по отдельным видам'!B42</f>
        <v>0.1341826162672594</v>
      </c>
      <c r="C43" s="51">
        <f>'по выплатам по отдельным видам'!C42/'по платежам по отдельным видам'!C42</f>
        <v>0.21473481583024565</v>
      </c>
      <c r="D43" s="51">
        <f>'по выплатам по отдельным видам'!D42/'по платежам по отдельным видам'!D42</f>
        <v>0.1505990347186209</v>
      </c>
      <c r="E43" s="51">
        <f>'по выплатам по отдельным видам'!E42/'по платежам по отдельным видам'!E42</f>
        <v>0.20104004939832312</v>
      </c>
      <c r="F43" s="51">
        <f>'по выплатам по отдельным видам'!F42/'по платежам по отдельным видам'!F42</f>
        <v>0.2097223403223599</v>
      </c>
      <c r="G43" s="51">
        <f>'по выплатам по отдельным видам'!G42/'по платежам по отдельным видам'!G42</f>
        <v>0.19077140447710647</v>
      </c>
      <c r="H43" s="51">
        <f>'по выплатам по отдельным видам'!H42/'по платежам по отдельным видам'!H42</f>
        <v>0.22963024311792932</v>
      </c>
      <c r="I43" s="5"/>
      <c r="J43" s="52">
        <f>H43-C43</f>
        <v>0.014895427287683671</v>
      </c>
      <c r="K43" s="52">
        <f>G43-B43</f>
        <v>0.05658878820984706</v>
      </c>
      <c r="L43" s="47"/>
      <c r="M43" s="47"/>
      <c r="N43" s="47"/>
    </row>
    <row r="44" spans="1:14" s="40" customFormat="1" ht="13.5">
      <c r="A44" s="68" t="s">
        <v>93</v>
      </c>
      <c r="B44" s="52">
        <f>'по выплатам по отдельным видам'!B43/'по платежам по отдельным видам'!B43</f>
        <v>0.010390585945559893</v>
      </c>
      <c r="C44" s="52">
        <f>'по выплатам по отдельным видам'!C43/'по платежам по отдельным видам'!C43</f>
        <v>0.1549914809460232</v>
      </c>
      <c r="D44" s="52">
        <f>'по выплатам по отдельным видам'!D43/'по платежам по отдельным видам'!D43</f>
        <v>0.012491820831598372</v>
      </c>
      <c r="E44" s="52">
        <f>'по выплатам по отдельным видам'!E43/'по платежам по отдельным видам'!E43</f>
        <v>0.03378201832657315</v>
      </c>
      <c r="F44" s="52">
        <f>'по выплатам по отдельным видам'!F43/'по платежам по отдельным видам'!F43</f>
        <v>0.04112151824137449</v>
      </c>
      <c r="G44" s="52">
        <f>'по выплатам по отдельным видам'!G43/'по платежам по отдельным видам'!G43</f>
        <v>0.053361699125142735</v>
      </c>
      <c r="H44" s="52">
        <f>'по выплатам по отдельным видам'!H43/'по платежам по отдельным видам'!H43</f>
        <v>0.036665897594847466</v>
      </c>
      <c r="I44" s="4"/>
      <c r="J44" s="52">
        <f>H44-C44</f>
        <v>-0.11832558335117573</v>
      </c>
      <c r="K44" s="52">
        <f>G44-B44</f>
        <v>0.04297111317958284</v>
      </c>
      <c r="L44" s="47"/>
      <c r="M44" s="47"/>
      <c r="N44" s="47"/>
    </row>
    <row r="45" spans="1:14" s="40" customFormat="1" ht="13.5">
      <c r="A45" s="68" t="s">
        <v>90</v>
      </c>
      <c r="B45" s="52">
        <f>'по выплатам по отдельным видам'!B44/'по платежам по отдельным видам'!B44</f>
        <v>0.2415479578149641</v>
      </c>
      <c r="C45" s="52">
        <f>'по выплатам по отдельным видам'!C44/'по платежам по отдельным видам'!C44</f>
        <v>0.2783576292954558</v>
      </c>
      <c r="D45" s="52">
        <f>'по выплатам по отдельным видам'!D44/'по платежам по отдельным видам'!D44</f>
        <v>0.26852179375394236</v>
      </c>
      <c r="E45" s="52">
        <f>'по выплатам по отдельным видам'!E44/'по платежам по отдельным видам'!E44</f>
        <v>0.46101323016378326</v>
      </c>
      <c r="F45" s="52">
        <f>'по выплатам по отдельным видам'!F44/'по платежам по отдельным видам'!F44</f>
        <v>0.47008502200401275</v>
      </c>
      <c r="G45" s="52">
        <f>'по выплатам по отдельным видам'!G44/'по платежам по отдельным видам'!G44</f>
        <v>0.362518887217669</v>
      </c>
      <c r="H45" s="52">
        <f>'по выплатам по отдельным видам'!H44/'по платежам по отдельным видам'!H44</f>
        <v>0.4366936393190957</v>
      </c>
      <c r="I45" s="4"/>
      <c r="J45" s="52">
        <f>H45-C45</f>
        <v>0.1583360100236399</v>
      </c>
      <c r="K45" s="52">
        <f>G45-B45</f>
        <v>0.1209709294027049</v>
      </c>
      <c r="L45" s="47"/>
      <c r="M45" s="47"/>
      <c r="N45" s="47"/>
    </row>
    <row r="46" spans="1:14" s="40" customFormat="1" ht="13.5">
      <c r="A46" s="68" t="s">
        <v>91</v>
      </c>
      <c r="B46" s="52">
        <f>'по выплатам по отдельным видам'!B45/'по платежам по отдельным видам'!B45</f>
        <v>0.40987232211767105</v>
      </c>
      <c r="C46" s="52">
        <f>'по выплатам по отдельным видам'!C45/'по платежам по отдельным видам'!C45</f>
        <v>0.653519568662235</v>
      </c>
      <c r="D46" s="52">
        <f>'по выплатам по отдельным видам'!D45/'по платежам по отдельным видам'!D45</f>
        <v>0.6633204040935288</v>
      </c>
      <c r="E46" s="52">
        <f>'по выплатам по отдельным видам'!E45/'по платежам по отдельным видам'!E45</f>
        <v>0.4574991676150057</v>
      </c>
      <c r="F46" s="52">
        <f>'по выплатам по отдельным видам'!F45/'по платежам по отдельным видам'!F45</f>
        <v>-0.03632717215686712</v>
      </c>
      <c r="G46" s="52">
        <f>'по выплатам по отдельным видам'!G45/'по платежам по отдельным видам'!G45</f>
        <v>0.4532257644200158</v>
      </c>
      <c r="H46" s="52">
        <f>'по выплатам по отдельным видам'!H45/'по платежам по отдельным видам'!H45</f>
        <v>0.45451495479606585</v>
      </c>
      <c r="I46" s="4"/>
      <c r="J46" s="52">
        <f>H46-C46</f>
        <v>-0.1990046138661692</v>
      </c>
      <c r="K46" s="52">
        <f>G46-B46</f>
        <v>0.043353442302344725</v>
      </c>
      <c r="L46" s="47"/>
      <c r="M46" s="47"/>
      <c r="N46" s="47"/>
    </row>
    <row r="47" spans="1:14" s="40" customFormat="1" ht="13.5">
      <c r="A47" s="68" t="s">
        <v>94</v>
      </c>
      <c r="B47" s="52">
        <f>'по выплатам по отдельным видам'!B46/'по платежам по отдельным видам'!B46</f>
        <v>0.006339106467702283</v>
      </c>
      <c r="C47" s="52">
        <f>'по выплатам по отдельным видам'!C46/'по платежам по отдельным видам'!C46</f>
        <v>0.015844307423619135</v>
      </c>
      <c r="D47" s="52">
        <f>'по выплатам по отдельным видам'!D46/'по платежам по отдельным видам'!D46</f>
        <v>0.0043506630241451376</v>
      </c>
      <c r="E47" s="52">
        <f>'по выплатам по отдельным видам'!E46/'по платежам по отдельным видам'!E46</f>
        <v>0.006316371650949785</v>
      </c>
      <c r="F47" s="52">
        <f>'по выплатам по отдельным видам'!F46/'по платежам по отдельным видам'!F46</f>
        <v>0.0072722012475742405</v>
      </c>
      <c r="G47" s="52">
        <f>'по выплатам по отдельным видам'!G46/'по платежам по отдельным видам'!G46</f>
        <v>0.007864954516226123</v>
      </c>
      <c r="H47" s="52">
        <f>'по выплатам по отдельным видам'!H46/'по платежам по отдельным видам'!H46</f>
        <v>0.009062769674990024</v>
      </c>
      <c r="I47" s="4"/>
      <c r="J47" s="52">
        <f>H47-C47</f>
        <v>-0.006781537748629111</v>
      </c>
      <c r="K47" s="52">
        <f>G47-B47</f>
        <v>0.0015258480485238401</v>
      </c>
      <c r="L47" s="47"/>
      <c r="M47" s="47"/>
      <c r="N47" s="47"/>
    </row>
    <row r="48" spans="1:14" s="40" customFormat="1" ht="13.5">
      <c r="A48" s="68"/>
      <c r="B48" s="52"/>
      <c r="C48" s="52"/>
      <c r="D48" s="52"/>
      <c r="E48" s="52"/>
      <c r="F48" s="52"/>
      <c r="G48" s="52"/>
      <c r="H48" s="52"/>
      <c r="I48" s="4"/>
      <c r="J48" s="52"/>
      <c r="K48" s="52"/>
      <c r="L48" s="47"/>
      <c r="M48" s="47"/>
      <c r="N48" s="47"/>
    </row>
    <row r="49" spans="1:11" s="40" customFormat="1" ht="13.5">
      <c r="A49" s="3"/>
      <c r="B49" s="12"/>
      <c r="C49" s="61"/>
      <c r="D49" s="61"/>
      <c r="E49" s="61"/>
      <c r="F49" s="61"/>
      <c r="G49" s="12"/>
      <c r="H49" s="61"/>
      <c r="I49" s="4"/>
      <c r="J49" s="72"/>
      <c r="K49" s="72"/>
    </row>
    <row r="50" spans="1:11" s="41" customFormat="1" ht="13.5">
      <c r="A50" s="62" t="s">
        <v>140</v>
      </c>
      <c r="B50" s="5"/>
      <c r="C50" s="5"/>
      <c r="D50" s="5"/>
      <c r="E50" s="5"/>
      <c r="F50" s="5"/>
      <c r="G50" s="5"/>
      <c r="H50" s="5"/>
      <c r="I50" s="5"/>
      <c r="J50" s="52"/>
      <c r="K50" s="52"/>
    </row>
    <row r="51" spans="1:11" s="41" customFormat="1" ht="13.5">
      <c r="A51" s="62" t="s">
        <v>98</v>
      </c>
      <c r="B51" s="51">
        <f>'по выплатам по отдельным видам'!B49/'по платежам по отдельным видам'!B49</f>
        <v>0.24303529112102953</v>
      </c>
      <c r="C51" s="51">
        <f>'по выплатам по отдельным видам'!C49/'по платежам по отдельным видам'!C49</f>
        <v>0.25909125789573023</v>
      </c>
      <c r="D51" s="51">
        <f>'по выплатам по отдельным видам'!D49/'по платежам по отдельным видам'!D49</f>
        <v>0.3262808251430374</v>
      </c>
      <c r="E51" s="51">
        <f>'по выплатам по отдельным видам'!E49/'по платежам по отдельным видам'!E49</f>
        <v>0.39384507569978006</v>
      </c>
      <c r="F51" s="51">
        <f>'по выплатам по отдельным видам'!F49/'по платежам по отдельным видам'!F49</f>
        <v>0.25252932844015646</v>
      </c>
      <c r="G51" s="51">
        <f>'по выплатам по отдельным видам'!G49/'по платежам по отдельным видам'!G49</f>
        <v>0.29697316718016853</v>
      </c>
      <c r="H51" s="51">
        <f>'по выплатам по отдельным видам'!H49/'по платежам по отдельным видам'!H49</f>
        <v>0.187981983506998</v>
      </c>
      <c r="I51" s="5"/>
      <c r="J51" s="52">
        <f>H51-C51</f>
        <v>-0.07110927438873224</v>
      </c>
      <c r="K51" s="52">
        <f>G51-B51</f>
        <v>0.053937876059138995</v>
      </c>
    </row>
    <row r="52" spans="1:11" s="41" customFormat="1" ht="13.5">
      <c r="A52" s="6"/>
      <c r="B52" s="51"/>
      <c r="C52" s="49"/>
      <c r="D52" s="49"/>
      <c r="E52" s="49"/>
      <c r="F52" s="49"/>
      <c r="G52" s="49"/>
      <c r="H52" s="49"/>
      <c r="I52" s="5"/>
      <c r="J52" s="52"/>
      <c r="K52" s="52"/>
    </row>
    <row r="53" spans="1:11" s="41" customFormat="1" ht="13.5">
      <c r="A53" s="6" t="s">
        <v>100</v>
      </c>
      <c r="B53" s="51">
        <f>'по выплатам по отдельным видам'!B51/'по платежам по отдельным видам'!B51</f>
        <v>0</v>
      </c>
      <c r="C53" s="51">
        <f>'по выплатам по отдельным видам'!C51/'по платежам по отдельным видам'!C51</f>
        <v>0</v>
      </c>
      <c r="D53" s="51">
        <f>'по выплатам по отдельным видам'!D51/'по платежам по отдельным видам'!D51</f>
        <v>0</v>
      </c>
      <c r="E53" s="51">
        <f>'по выплатам по отдельным видам'!E51/'по платежам по отдельным видам'!E51</f>
        <v>0</v>
      </c>
      <c r="F53" s="51">
        <f>'по выплатам по отдельным видам'!F51/'по платежам по отдельным видам'!F51</f>
        <v>73.90128410914929</v>
      </c>
      <c r="G53" s="51">
        <f>'по выплатам по отдельным видам'!G51/'по платежам по отдельным видам'!G51</f>
        <v>20.799864468037047</v>
      </c>
      <c r="H53" s="51">
        <f>'по выплатам по отдельным видам'!H51/'по платежам по отдельным видам'!H51</f>
        <v>0</v>
      </c>
      <c r="I53" s="5"/>
      <c r="J53" s="52">
        <f>H53-C53</f>
        <v>0</v>
      </c>
      <c r="K53" s="52">
        <f>G53-B53</f>
        <v>20.799864468037047</v>
      </c>
    </row>
    <row r="54" spans="1:11" s="41" customFormat="1" ht="13.5">
      <c r="A54" s="6"/>
      <c r="B54" s="51"/>
      <c r="C54" s="49"/>
      <c r="D54" s="49"/>
      <c r="E54" s="49"/>
      <c r="F54" s="49"/>
      <c r="G54" s="49"/>
      <c r="H54" s="49"/>
      <c r="I54" s="5"/>
      <c r="J54" s="52"/>
      <c r="K54" s="52"/>
    </row>
    <row r="55" spans="1:14" s="41" customFormat="1" ht="13.5">
      <c r="A55" s="67" t="s">
        <v>81</v>
      </c>
      <c r="B55" s="51">
        <f>'по выплатам по отдельным видам'!B53/'по платежам по отдельным видам'!B53</f>
        <v>0.2458104141969689</v>
      </c>
      <c r="C55" s="51">
        <f>'по выплатам по отдельным видам'!C53/'по платежам по отдельным видам'!C53</f>
        <v>0.2658085171526791</v>
      </c>
      <c r="D55" s="51">
        <f>'по выплатам по отдельным видам'!D53/'по платежам по отдельным видам'!D53</f>
        <v>0.3319393327580907</v>
      </c>
      <c r="E55" s="51">
        <f>'по выплатам по отдельным видам'!E53/'по платежам по отдельным видам'!E53</f>
        <v>0.42939986237351113</v>
      </c>
      <c r="F55" s="51">
        <f>'по выплатам по отдельным видам'!F53/'по платежам по отдельным видам'!F53</f>
        <v>0.25407541951158036</v>
      </c>
      <c r="G55" s="51">
        <f>'по выплатам по отдельным видам'!G53/'по платежам по отдельным видам'!G53</f>
        <v>0.30566106084315303</v>
      </c>
      <c r="H55" s="51">
        <f>'по выплатам по отдельным видам'!H53/'по платежам по отдельным видам'!H53</f>
        <v>0.19431923280477723</v>
      </c>
      <c r="I55" s="5"/>
      <c r="J55" s="52">
        <f aca="true" t="shared" si="4" ref="J55:J71">H55-C55</f>
        <v>-0.07148928434790189</v>
      </c>
      <c r="K55" s="52">
        <f aca="true" t="shared" si="5" ref="K55:K71">G55-B55</f>
        <v>0.05985064664618414</v>
      </c>
      <c r="L55" s="47"/>
      <c r="M55" s="47"/>
      <c r="N55" s="47"/>
    </row>
    <row r="56" spans="1:14" s="40" customFormat="1" ht="13.5">
      <c r="A56" s="68" t="s">
        <v>79</v>
      </c>
      <c r="B56" s="52">
        <f>'по выплатам по отдельным видам'!B54/'по платежам по отдельным видам'!B54</f>
        <v>0.3608792801068294</v>
      </c>
      <c r="C56" s="52">
        <f>'по выплатам по отдельным видам'!C54/'по платежам по отдельным видам'!C54</f>
        <v>0.3163367867457215</v>
      </c>
      <c r="D56" s="52">
        <f>'по выплатам по отдельным видам'!D54/'по платежам по отдельным видам'!D54</f>
        <v>0.39199373879879634</v>
      </c>
      <c r="E56" s="52">
        <f>'по выплатам по отдельным видам'!E54/'по платежам по отдельным видам'!E54</f>
        <v>0.3846595365030538</v>
      </c>
      <c r="F56" s="52">
        <f>'по выплатам по отдельным видам'!F54/'по платежам по отдельным видам'!F54</f>
        <v>0.25983016980173007</v>
      </c>
      <c r="G56" s="52">
        <f>'по выплатам по отдельным видам'!G54/'по платежам по отдельным видам'!G54</f>
        <v>0.3350597042151432</v>
      </c>
      <c r="H56" s="52">
        <f>'по выплатам по отдельным видам'!H54/'по платежам по отдельным видам'!H54</f>
        <v>0.3024493956939406</v>
      </c>
      <c r="I56" s="4"/>
      <c r="J56" s="52">
        <f t="shared" si="4"/>
        <v>-0.01388739105178094</v>
      </c>
      <c r="K56" s="52">
        <f t="shared" si="5"/>
        <v>-0.02581957589168621</v>
      </c>
      <c r="L56" s="47"/>
      <c r="M56" s="47"/>
      <c r="N56" s="47"/>
    </row>
    <row r="57" spans="1:14" s="40" customFormat="1" ht="25.5">
      <c r="A57" s="68" t="s">
        <v>80</v>
      </c>
      <c r="B57" s="52">
        <f>'по выплатам по отдельным видам'!B55/'по платежам по отдельным видам'!B55</f>
        <v>0.03372293724683738</v>
      </c>
      <c r="C57" s="52">
        <f>'по выплатам по отдельным видам'!C55/'по платежам по отдельным видам'!C55</f>
        <v>0.32820731123290586</v>
      </c>
      <c r="D57" s="52">
        <f>'по выплатам по отдельным видам'!D55/'по платежам по отдельным видам'!D55</f>
        <v>0.01566729554589451</v>
      </c>
      <c r="E57" s="52">
        <f>'по выплатам по отдельным видам'!E55/'по платежам по отдельным видам'!E55</f>
        <v>0.0027926360335975594</v>
      </c>
      <c r="F57" s="52">
        <f>'по выплатам по отдельным видам'!F55/'по платежам по отдельным видам'!F55</f>
        <v>0.009407070902171728</v>
      </c>
      <c r="G57" s="52">
        <f>'по выплатам по отдельным видам'!G55/'по платежам по отдельным видам'!G55</f>
        <v>0.01370293212738297</v>
      </c>
      <c r="H57" s="52">
        <f>'по выплатам по отдельным видам'!H55/'по платежам по отдельным видам'!H55</f>
        <v>0.0012439241217342845</v>
      </c>
      <c r="I57" s="4"/>
      <c r="J57" s="52">
        <f t="shared" si="4"/>
        <v>-0.32696338711117157</v>
      </c>
      <c r="K57" s="52">
        <f t="shared" si="5"/>
        <v>-0.02002000511945441</v>
      </c>
      <c r="L57" s="47"/>
      <c r="M57" s="47"/>
      <c r="N57" s="47"/>
    </row>
    <row r="58" spans="1:14" s="40" customFormat="1" ht="13.5">
      <c r="A58" s="68" t="s">
        <v>83</v>
      </c>
      <c r="B58" s="52">
        <f>'по выплатам по отдельным видам'!B56/'по платежам по отдельным видам'!B56</f>
        <v>0.09154401766569387</v>
      </c>
      <c r="C58" s="52">
        <f>'по выплатам по отдельным видам'!C56/'по платежам по отдельным видам'!C56</f>
        <v>0.027089250259944637</v>
      </c>
      <c r="D58" s="52">
        <f>'по выплатам по отдельным видам'!D56/'по платежам по отдельным видам'!D56</f>
        <v>1.8478941230583255E-05</v>
      </c>
      <c r="E58" s="52">
        <f>'по выплатам по отдельным видам'!E56/'по платежам по отдельным видам'!E56</f>
        <v>0.3092288028643189</v>
      </c>
      <c r="F58" s="52">
        <f>'по выплатам по отдельным видам'!F56/'по платежам по отдельным видам'!F56</f>
        <v>0</v>
      </c>
      <c r="G58" s="52">
        <f>'по выплатам по отдельным видам'!G56/'по платежам по отдельным видам'!G56</f>
        <v>0.02432811144799101</v>
      </c>
      <c r="H58" s="52">
        <f>'по выплатам по отдельным видам'!H56/'по платежам по отдельным видам'!H56</f>
        <v>0.18200046470400938</v>
      </c>
      <c r="I58" s="4"/>
      <c r="J58" s="52">
        <f t="shared" si="4"/>
        <v>0.15491121444406475</v>
      </c>
      <c r="K58" s="52">
        <f t="shared" si="5"/>
        <v>-0.06721590621770286</v>
      </c>
      <c r="L58" s="47"/>
      <c r="M58" s="47"/>
      <c r="N58" s="47"/>
    </row>
    <row r="59" spans="1:14" s="40" customFormat="1" ht="13.5">
      <c r="A59" s="68" t="s">
        <v>84</v>
      </c>
      <c r="B59" s="52">
        <f>'по выплатам по отдельным видам'!B57/'по платежам по отдельным видам'!B57</f>
        <v>0.07749177782491538</v>
      </c>
      <c r="C59" s="52">
        <f>'по выплатам по отдельным видам'!C57/'по платежам по отдельным видам'!C57</f>
        <v>0.27639338580225875</v>
      </c>
      <c r="D59" s="52">
        <f>'по выплатам по отдельным видам'!D57/'по платежам по отдельным видам'!D57</f>
        <v>0.26676670097120914</v>
      </c>
      <c r="E59" s="52">
        <f>'по выплатам по отдельным видам'!E57/'по платежам по отдельным видам'!E57</f>
        <v>0.22597556543009364</v>
      </c>
      <c r="F59" s="52">
        <f>'по выплатам по отдельным видам'!F57/'по платежам по отдельным видам'!F57</f>
        <v>0.14814839560503087</v>
      </c>
      <c r="G59" s="52">
        <f>'по выплатам по отдельным видам'!G57/'по платежам по отдельным видам'!G57</f>
        <v>0.22820863520376355</v>
      </c>
      <c r="H59" s="52">
        <f>'по выплатам по отдельным видам'!H57/'по платежам по отдельным видам'!H57</f>
        <v>0.20596602353932825</v>
      </c>
      <c r="I59" s="4"/>
      <c r="J59" s="52">
        <f t="shared" si="4"/>
        <v>-0.0704273622629305</v>
      </c>
      <c r="K59" s="52">
        <f t="shared" si="5"/>
        <v>0.15071685737884816</v>
      </c>
      <c r="L59" s="47"/>
      <c r="M59" s="47"/>
      <c r="N59" s="47"/>
    </row>
    <row r="60" spans="1:14" s="40" customFormat="1" ht="13.5">
      <c r="A60" s="68" t="s">
        <v>85</v>
      </c>
      <c r="B60" s="52">
        <f>'по выплатам по отдельным видам'!B58/'по платежам по отдельным видам'!B58</f>
        <v>0.001592421000612187</v>
      </c>
      <c r="C60" s="52">
        <f>'по выплатам по отдельным видам'!C58/'по платежам по отдельным видам'!C58</f>
        <v>0.0009282768672655818</v>
      </c>
      <c r="D60" s="52">
        <f>'по выплатам по отдельным видам'!D58/'по платежам по отдельным видам'!D58</f>
        <v>0.0003345127317939481</v>
      </c>
      <c r="E60" s="52">
        <f>'по выплатам по отдельным видам'!E58/'по платежам по отдельным видам'!E58</f>
        <v>0.000435575669082231</v>
      </c>
      <c r="F60" s="52">
        <f>'по выплатам по отдельным видам'!F58/'по платежам по отдельным видам'!F58</f>
        <v>0.0005121254061397594</v>
      </c>
      <c r="G60" s="52">
        <f>'по выплатам по отдельным видам'!G58/'по платежам по отдельным видам'!G58</f>
        <v>0.0004592449468731361</v>
      </c>
      <c r="H60" s="52">
        <f>'по выплатам по отдельным видам'!H58/'по платежам по отдельным видам'!H58</f>
        <v>0.0007485973316773726</v>
      </c>
      <c r="I60" s="4"/>
      <c r="J60" s="52">
        <f t="shared" si="4"/>
        <v>-0.00017967953558820928</v>
      </c>
      <c r="K60" s="52">
        <f t="shared" si="5"/>
        <v>-0.001133176053739051</v>
      </c>
      <c r="L60" s="47"/>
      <c r="M60" s="47"/>
      <c r="N60" s="47"/>
    </row>
    <row r="61" spans="1:14" s="40" customFormat="1" ht="25.5">
      <c r="A61" s="68" t="s">
        <v>86</v>
      </c>
      <c r="B61" s="52">
        <f>'по выплатам по отдельным видам'!B59/'по платежам по отдельным видам'!B59</f>
        <v>0.013065935732819162</v>
      </c>
      <c r="C61" s="52">
        <f>'по выплатам по отдельным видам'!C59/'по платежам по отдельным видам'!C59</f>
        <v>0.021599853626395812</v>
      </c>
      <c r="D61" s="52">
        <f>'по выплатам по отдельным видам'!D59/'по платежам по отдельным видам'!D59</f>
        <v>0.007683081535149446</v>
      </c>
      <c r="E61" s="52">
        <f>'по выплатам по отдельным видам'!E59/'по платежам по отдельным видам'!E59</f>
        <v>0.04938667858528603</v>
      </c>
      <c r="F61" s="52">
        <f>'по выплатам по отдельным видам'!F59/'по платежам по отдельным видам'!F59</f>
        <v>0.021978351104286527</v>
      </c>
      <c r="G61" s="52">
        <f>'по выплатам по отдельным видам'!G59/'по платежам по отдельным видам'!G59</f>
        <v>0.025729562635396542</v>
      </c>
      <c r="H61" s="52">
        <f>'по выплатам по отдельным видам'!H59/'по платежам по отдельным видам'!H59</f>
        <v>0.0235526313454748</v>
      </c>
      <c r="I61" s="4"/>
      <c r="J61" s="52">
        <f t="shared" si="4"/>
        <v>0.0019527777190789866</v>
      </c>
      <c r="K61" s="52">
        <f t="shared" si="5"/>
        <v>0.01266362690257738</v>
      </c>
      <c r="L61" s="47"/>
      <c r="M61" s="47"/>
      <c r="N61" s="47"/>
    </row>
    <row r="62" spans="1:14" s="40" customFormat="1" ht="13.5">
      <c r="A62" s="68" t="s">
        <v>87</v>
      </c>
      <c r="B62" s="52">
        <f>'по выплатам по отдельным видам'!B60/'по платежам по отдельным видам'!B60</f>
        <v>0.002740955909135236</v>
      </c>
      <c r="C62" s="52">
        <f>'по выплатам по отдельным видам'!C60/'по платежам по отдельным видам'!C60</f>
        <v>0.012642924135352144</v>
      </c>
      <c r="D62" s="52">
        <f>'по выплатам по отдельным видам'!D60/'по платежам по отдельным видам'!D60</f>
        <v>0.009217460252689547</v>
      </c>
      <c r="E62" s="52">
        <f>'по выплатам по отдельным видам'!E60/'по платежам по отдельным видам'!E60</f>
        <v>0.009719464374401333</v>
      </c>
      <c r="F62" s="52">
        <f>'по выплатам по отдельным видам'!F60/'по платежам по отдельным видам'!F60</f>
        <v>0.003179571694690876</v>
      </c>
      <c r="G62" s="52">
        <f>'по выплатам по отдельным видам'!G60/'по платежам по отдельным видам'!G60</f>
        <v>0.007682205800720872</v>
      </c>
      <c r="H62" s="52">
        <f>'по выплатам по отдельным видам'!H60/'по платежам по отдельным видам'!H60</f>
        <v>0.015978747483126735</v>
      </c>
      <c r="I62" s="4"/>
      <c r="J62" s="52">
        <f t="shared" si="4"/>
        <v>0.0033358233477745903</v>
      </c>
      <c r="K62" s="52">
        <f t="shared" si="5"/>
        <v>0.004941249891585635</v>
      </c>
      <c r="L62" s="47"/>
      <c r="M62" s="47"/>
      <c r="N62" s="47"/>
    </row>
    <row r="63" spans="1:14" s="40" customFormat="1" ht="13.5">
      <c r="A63" s="68" t="s">
        <v>92</v>
      </c>
      <c r="B63" s="52">
        <f>'по выплатам по отдельным видам'!B61/'по платежам по отдельным видам'!B61</f>
        <v>0.002946664985011326</v>
      </c>
      <c r="C63" s="52">
        <f>'по выплатам по отдельным видам'!C61/'по платежам по отдельным видам'!C61</f>
        <v>0.0008487610010352511</v>
      </c>
      <c r="D63" s="52">
        <f>'по выплатам по отдельным видам'!D61/'по платежам по отдельным видам'!D61</f>
        <v>0.0070170952165974744</v>
      </c>
      <c r="E63" s="52">
        <f>'по выплатам по отдельным видам'!E61/'по платежам по отдельным видам'!E61</f>
        <v>0.00664001606279402</v>
      </c>
      <c r="F63" s="52">
        <f>'по выплатам по отдельным видам'!F61/'по платежам по отдельным видам'!F61</f>
        <v>0.002936990536993757</v>
      </c>
      <c r="G63" s="52">
        <f>'по выплатам по отдельным видам'!G61/'по платежам по отдельным видам'!G61</f>
        <v>0.004428172359216687</v>
      </c>
      <c r="H63" s="52">
        <f>'по выплатам по отдельным видам'!H61/'по платежам по отдельным видам'!H61</f>
        <v>2.5032593959587718E-05</v>
      </c>
      <c r="I63" s="4"/>
      <c r="J63" s="52">
        <f t="shared" si="4"/>
        <v>-0.0008237284070756634</v>
      </c>
      <c r="K63" s="52">
        <f t="shared" si="5"/>
        <v>0.001481507374205361</v>
      </c>
      <c r="L63" s="47"/>
      <c r="M63" s="47"/>
      <c r="N63" s="47"/>
    </row>
    <row r="64" spans="1:14" s="40" customFormat="1" ht="13.5">
      <c r="A64" s="68" t="s">
        <v>99</v>
      </c>
      <c r="B64" s="52">
        <f>'по выплатам по отдельным видам'!B62/'по платежам по отдельным видам'!B62</f>
        <v>0.6733115638988335</v>
      </c>
      <c r="C64" s="52">
        <f>'по выплатам по отдельным видам'!C62/'по платежам по отдельным видам'!C62</f>
        <v>1.30827151452955</v>
      </c>
      <c r="D64" s="52">
        <f>'по выплатам по отдельным видам'!D62/'по платежам по отдельным видам'!D62</f>
        <v>1.7550829218072694</v>
      </c>
      <c r="E64" s="52">
        <f>'по выплатам по отдельным видам'!E62/'по платежам по отдельным видам'!E62</f>
        <v>2.0255453434048607</v>
      </c>
      <c r="F64" s="52">
        <f>'по выплатам по отдельным видам'!F62/'по платежам по отдельным видам'!F62</f>
        <v>1.0321933057135397</v>
      </c>
      <c r="G64" s="52">
        <f>'по выплатам по отдельным видам'!G62/'по платежам по отдельным видам'!G62</f>
        <v>1.3982913675993107</v>
      </c>
      <c r="H64" s="52">
        <f>'по выплатам по отдельным видам'!H62/'по платежам по отдельным видам'!H62</f>
        <v>0.8775243418794889</v>
      </c>
      <c r="I64" s="4"/>
      <c r="J64" s="52">
        <f t="shared" si="4"/>
        <v>-0.4307471726500611</v>
      </c>
      <c r="K64" s="52">
        <f t="shared" si="5"/>
        <v>0.7249798037004772</v>
      </c>
      <c r="L64" s="47"/>
      <c r="M64" s="47"/>
      <c r="N64" s="47"/>
    </row>
    <row r="65" spans="1:14" s="40" customFormat="1" ht="13.5">
      <c r="A65" s="68" t="s">
        <v>95</v>
      </c>
      <c r="B65" s="52">
        <f>'по выплатам по отдельным видам'!B63/'по платежам по отдельным видам'!B63</f>
        <v>0.024821037603834268</v>
      </c>
      <c r="C65" s="52">
        <f>'по выплатам по отдельным видам'!C63/'по платежам по отдельным видам'!C63</f>
        <v>0.06868731181410077</v>
      </c>
      <c r="D65" s="52">
        <f>'по выплатам по отдельным видам'!D63/'по платежам по отдельным видам'!D63</f>
        <v>0.009278116732148005</v>
      </c>
      <c r="E65" s="52">
        <f>'по выплатам по отдельным видам'!E63/'по платежам по отдельным видам'!E63</f>
        <v>0.005979916490963721</v>
      </c>
      <c r="F65" s="52">
        <f>'по выплатам по отдельным видам'!F63/'по платежам по отдельным видам'!F63</f>
        <v>0.010188443502200568</v>
      </c>
      <c r="G65" s="52">
        <f>'по выплатам по отдельным видам'!G63/'по платежам по отдельным видам'!G63</f>
        <v>0.01542124055738446</v>
      </c>
      <c r="H65" s="52">
        <f>'по выплатам по отдельным видам'!H63/'по платежам по отдельным видам'!H63</f>
        <v>0.0004965632197472959</v>
      </c>
      <c r="I65" s="4"/>
      <c r="J65" s="52">
        <f t="shared" si="4"/>
        <v>-0.06819074859435348</v>
      </c>
      <c r="K65" s="52">
        <f t="shared" si="5"/>
        <v>-0.009399797046449807</v>
      </c>
      <c r="L65" s="47"/>
      <c r="M65" s="47"/>
      <c r="N65" s="47"/>
    </row>
    <row r="66" spans="1:14" s="40" customFormat="1" ht="13.5">
      <c r="A66" s="68"/>
      <c r="B66" s="52"/>
      <c r="C66" s="52"/>
      <c r="D66" s="52"/>
      <c r="E66" s="52"/>
      <c r="F66" s="52"/>
      <c r="G66" s="52"/>
      <c r="H66" s="52"/>
      <c r="I66" s="4"/>
      <c r="J66" s="52">
        <f t="shared" si="4"/>
        <v>0</v>
      </c>
      <c r="K66" s="52">
        <f t="shared" si="5"/>
        <v>0</v>
      </c>
      <c r="L66" s="47"/>
      <c r="M66" s="47"/>
      <c r="N66" s="47"/>
    </row>
    <row r="67" spans="1:14" s="41" customFormat="1" ht="13.5">
      <c r="A67" s="67" t="s">
        <v>88</v>
      </c>
      <c r="B67" s="51">
        <f>'по выплатам по отдельным видам'!B65/'по платежам по отдельным видам'!B65</f>
        <v>0.05019972512064645</v>
      </c>
      <c r="C67" s="51">
        <f>'по выплатам по отдельным видам'!C65/'по платежам по отдельным видам'!C65</f>
        <v>0.029178031818530775</v>
      </c>
      <c r="D67" s="51">
        <f>'по выплатам по отдельным видам'!D65/'по платежам по отдельным видам'!D65</f>
        <v>0.0555044839741465</v>
      </c>
      <c r="E67" s="51">
        <f>'по выплатам по отдельным видам'!E65/'по платежам по отдельным видам'!E65</f>
        <v>0.008900405792377686</v>
      </c>
      <c r="F67" s="51">
        <f>'по выплатам по отдельным видам'!F65/'по платежам по отдельным видам'!F65</f>
        <v>0.03429162099659621</v>
      </c>
      <c r="G67" s="51">
        <f>'по выплатам по отдельным видам'!G65/'по платежам по отдельным видам'!G65</f>
        <v>0.02485057493069683</v>
      </c>
      <c r="H67" s="51">
        <f>'по выплатам по отдельным видам'!H65/'по платежам по отдельным видам'!H65</f>
        <v>0.02100704153711786</v>
      </c>
      <c r="I67" s="5"/>
      <c r="J67" s="52">
        <f t="shared" si="4"/>
        <v>-0.008170990281412913</v>
      </c>
      <c r="K67" s="52">
        <f t="shared" si="5"/>
        <v>-0.025349150189949623</v>
      </c>
      <c r="L67" s="47"/>
      <c r="M67" s="47"/>
      <c r="N67" s="47"/>
    </row>
    <row r="68" spans="1:14" s="40" customFormat="1" ht="13.5">
      <c r="A68" s="68" t="s">
        <v>93</v>
      </c>
      <c r="B68" s="52">
        <f>'по выплатам по отдельным видам'!B66/'по платежам по отдельным видам'!B66</f>
        <v>0.045236575550888836</v>
      </c>
      <c r="C68" s="52">
        <f>'по выплатам по отдельным видам'!C66/'по платежам по отдельным видам'!C66</f>
        <v>0.02083590503230054</v>
      </c>
      <c r="D68" s="52">
        <f>'по выплатам по отдельным видам'!D66/'по платежам по отдельным видам'!D66</f>
        <v>0.16931593339409973</v>
      </c>
      <c r="E68" s="52">
        <f>'по выплатам по отдельным видам'!E66/'по платежам по отдельным видам'!E66</f>
        <v>0.028287871937402866</v>
      </c>
      <c r="F68" s="52">
        <f>'по выплатам по отдельным видам'!F66/'по платежам по отдельным видам'!F66</f>
        <v>0.2884056127927611</v>
      </c>
      <c r="G68" s="52">
        <f>'по выплатам по отдельным видам'!G66/'по платежам по отдельным видам'!G66</f>
        <v>0.06761271970809882</v>
      </c>
      <c r="H68" s="52">
        <f>'по выплатам по отдельным видам'!H66/'по платежам по отдельным видам'!H66</f>
        <v>0.02754174895104342</v>
      </c>
      <c r="I68" s="4"/>
      <c r="J68" s="52">
        <f t="shared" si="4"/>
        <v>0.00670584391874288</v>
      </c>
      <c r="K68" s="52">
        <f t="shared" si="5"/>
        <v>0.02237614415720998</v>
      </c>
      <c r="L68" s="47"/>
      <c r="M68" s="47"/>
      <c r="N68" s="47"/>
    </row>
    <row r="69" spans="1:14" s="40" customFormat="1" ht="13.5">
      <c r="A69" s="68" t="s">
        <v>90</v>
      </c>
      <c r="B69" s="52">
        <f>'по выплатам по отдельным видам'!B67/'по платежам по отдельным видам'!B67</f>
        <v>0.05470345041590315</v>
      </c>
      <c r="C69" s="52">
        <f>'по выплатам по отдельным видам'!C67/'по платежам по отдельным видам'!C67</f>
        <v>0.04265578635014837</v>
      </c>
      <c r="D69" s="52">
        <f>'по выплатам по отдельным видам'!D67/'по платежам по отдельным видам'!D67</f>
        <v>0.03192417290440136</v>
      </c>
      <c r="E69" s="52">
        <f>'по выплатам по отдельным видам'!E67/'по платежам по отдельным видам'!E67</f>
        <v>2.160844212807638E-05</v>
      </c>
      <c r="F69" s="52">
        <f>'по выплатам по отдельным видам'!F67/'по платежам по отдельным видам'!F67</f>
        <v>0.017656182840911215</v>
      </c>
      <c r="G69" s="52">
        <f>'по выплатам по отдельным видам'!G67/'по платежам по отдельным видам'!G67</f>
        <v>0.007883105158102862</v>
      </c>
      <c r="H69" s="52">
        <f>'по выплатам по отдельным видам'!H67/'по платежам по отдельным видам'!H67</f>
        <v>0.021967068565623263</v>
      </c>
      <c r="I69" s="4"/>
      <c r="J69" s="52">
        <f t="shared" si="4"/>
        <v>-0.020688717784525107</v>
      </c>
      <c r="K69" s="52">
        <f t="shared" si="5"/>
        <v>-0.046820345257800294</v>
      </c>
      <c r="L69" s="47"/>
      <c r="M69" s="47"/>
      <c r="N69" s="47"/>
    </row>
    <row r="70" spans="1:14" s="40" customFormat="1" ht="13.5">
      <c r="A70" s="68" t="s">
        <v>91</v>
      </c>
      <c r="B70" s="52">
        <f>'по выплатам по отдельным видам'!B68/'по платежам по отдельным видам'!B68</f>
        <v>0.29600656719300783</v>
      </c>
      <c r="C70" s="52">
        <f>'по выплатам по отдельным видам'!C68/'по платежам по отдельным видам'!C68</f>
        <v>0.15682066647770987</v>
      </c>
      <c r="D70" s="52">
        <f>'по выплатам по отдельным видам'!D68/'по платежам по отдельным видам'!D68</f>
        <v>0.1580711617025734</v>
      </c>
      <c r="E70" s="52">
        <f>'по выплатам по отдельным видам'!E68/'по платежам по отдельным видам'!E68</f>
        <v>0.09348692955250332</v>
      </c>
      <c r="F70" s="52">
        <f>'по выплатам по отдельным видам'!F68/'по платежам по отдельным видам'!F68</f>
        <v>0.047262484737853744</v>
      </c>
      <c r="G70" s="52">
        <f>'по выплатам по отдельным видам'!G68/'по платежам по отдельным видам'!G68</f>
        <v>0.0912131394132479</v>
      </c>
      <c r="H70" s="52">
        <f>'по выплатам по отдельным видам'!H68/'по платежам по отдельным видам'!H68</f>
        <v>0.049377959335252075</v>
      </c>
      <c r="I70" s="4"/>
      <c r="J70" s="52">
        <f t="shared" si="4"/>
        <v>-0.1074427071424578</v>
      </c>
      <c r="K70" s="52">
        <f t="shared" si="5"/>
        <v>-0.20479342777975992</v>
      </c>
      <c r="L70" s="47"/>
      <c r="M70" s="47"/>
      <c r="N70" s="47"/>
    </row>
    <row r="71" spans="1:14" s="40" customFormat="1" ht="13.5">
      <c r="A71" s="68" t="s">
        <v>94</v>
      </c>
      <c r="B71" s="52">
        <f>'по выплатам по отдельным видам'!B69/'по платежам по отдельным видам'!B69</f>
        <v>0.000828865275717427</v>
      </c>
      <c r="C71" s="52">
        <f>'по выплатам по отдельным видам'!C69/'по платежам по отдельным видам'!C69</f>
        <v>0.0003050552114546397</v>
      </c>
      <c r="D71" s="52">
        <f>'по выплатам по отдельным видам'!D69/'по платежам по отдельным видам'!D69</f>
        <v>0.0010190840472583292</v>
      </c>
      <c r="E71" s="52">
        <f>'по выплатам по отдельным видам'!E69/'по платежам по отдельным видам'!E69</f>
        <v>-0.0007900798885987301</v>
      </c>
      <c r="F71" s="52">
        <f>'по выплатам по отдельным видам'!F69/'по платежам по отдельным видам'!F69</f>
        <v>0.00017772180997007456</v>
      </c>
      <c r="G71" s="52">
        <f>'по выплатам по отдельным видам'!G69/'по платежам по отдельным видам'!G69</f>
        <v>0.0001653622733421398</v>
      </c>
      <c r="H71" s="52">
        <f>'по выплатам по отдельным видам'!H69/'по платежам по отдельным видам'!H69</f>
        <v>0.002162244622162671</v>
      </c>
      <c r="I71" s="4"/>
      <c r="J71" s="52">
        <f t="shared" si="4"/>
        <v>0.0018571894107080314</v>
      </c>
      <c r="K71" s="52">
        <f t="shared" si="5"/>
        <v>-0.0006635030023752872</v>
      </c>
      <c r="L71" s="47"/>
      <c r="M71" s="47"/>
      <c r="N71" s="47"/>
    </row>
    <row r="72" spans="1:11" s="40" customFormat="1" ht="13.5">
      <c r="A72" s="68"/>
      <c r="B72" s="44"/>
      <c r="C72" s="44"/>
      <c r="D72" s="44"/>
      <c r="E72" s="44"/>
      <c r="F72" s="44"/>
      <c r="G72" s="44"/>
      <c r="H72" s="44"/>
      <c r="I72" s="4"/>
      <c r="J72" s="52"/>
      <c r="K72" s="52"/>
    </row>
    <row r="73" spans="1:11" s="41" customFormat="1" ht="13.5">
      <c r="A73" s="62" t="s">
        <v>139</v>
      </c>
      <c r="B73" s="49"/>
      <c r="C73" s="49"/>
      <c r="D73" s="49"/>
      <c r="E73" s="49"/>
      <c r="F73" s="49"/>
      <c r="G73" s="49"/>
      <c r="H73" s="49"/>
      <c r="I73" s="5"/>
      <c r="J73" s="72"/>
      <c r="K73" s="72"/>
    </row>
    <row r="74" spans="1:11" s="41" customFormat="1" ht="13.5">
      <c r="A74" s="62" t="s">
        <v>98</v>
      </c>
      <c r="B74" s="51">
        <f>'по выплатам по отдельным видам'!B80/'по платежам по отдельным видам'!B78</f>
        <v>0.10221308800675584</v>
      </c>
      <c r="C74" s="51">
        <f>'по выплатам по отдельным видам'!C80/'по платежам по отдельным видам'!C78</f>
        <v>0.09149160868884026</v>
      </c>
      <c r="D74" s="51">
        <f>'по выплатам по отдельным видам'!D80/'по платежам по отдельным видам'!D78</f>
        <v>0.15529818220594405</v>
      </c>
      <c r="E74" s="51">
        <f>'по выплатам по отдельным видам'!E80/'по платежам по отдельным видам'!E78</f>
        <v>0.1414747422321841</v>
      </c>
      <c r="F74" s="51">
        <f>'по выплатам по отдельным видам'!F80/'по платежам по отдельным видам'!F78</f>
        <v>0.07324707946995086</v>
      </c>
      <c r="G74" s="51">
        <f>'по выплатам по отдельным видам'!G80/'по платежам по отдельным видам'!G78</f>
        <v>0.10761213375578053</v>
      </c>
      <c r="H74" s="51">
        <f>'по выплатам по отдельным видам'!H80/'по платежам по отдельным видам'!H78</f>
        <v>0.023761123124528973</v>
      </c>
      <c r="I74" s="5"/>
      <c r="J74" s="51">
        <f>H74-C74</f>
        <v>-0.0677304855643113</v>
      </c>
      <c r="K74" s="51">
        <f>G74-B74</f>
        <v>0.005399045749024695</v>
      </c>
    </row>
    <row r="75" spans="1:11" s="41" customFormat="1" ht="13.5">
      <c r="A75" s="6"/>
      <c r="B75" s="51"/>
      <c r="C75" s="51"/>
      <c r="D75" s="51"/>
      <c r="E75" s="51"/>
      <c r="F75" s="51"/>
      <c r="G75" s="51"/>
      <c r="H75" s="51"/>
      <c r="I75" s="5"/>
      <c r="J75" s="51"/>
      <c r="K75" s="51"/>
    </row>
    <row r="76" spans="1:14" s="41" customFormat="1" ht="13.5">
      <c r="A76" s="6" t="s">
        <v>100</v>
      </c>
      <c r="B76" s="51">
        <f>'по выплатам по отдельным видам'!B82/'по платежам по отдельным видам'!B80</f>
        <v>0.15894428489501117</v>
      </c>
      <c r="C76" s="51">
        <f>'по выплатам по отдельным видам'!C82/'по платежам по отдельным видам'!C80</f>
        <v>0.28147433939208794</v>
      </c>
      <c r="D76" s="51">
        <f>'по выплатам по отдельным видам'!D82/'по платежам по отдельным видам'!D80</f>
        <v>0.10214536106566956</v>
      </c>
      <c r="E76" s="51">
        <f>'по выплатам по отдельным видам'!E82/'по платежам по отдельным видам'!E80</f>
        <v>0.14926551471865346</v>
      </c>
      <c r="F76" s="51">
        <f>'по выплатам по отдельным видам'!F82/'по платежам по отдельным видам'!F80</f>
        <v>0.7711651554437009</v>
      </c>
      <c r="G76" s="51">
        <f>'по выплатам по отдельным видам'!G82/'по платежам по отдельным видам'!G80</f>
        <v>0.3073892074590076</v>
      </c>
      <c r="H76" s="51">
        <f>'по выплатам по отдельным видам'!H82/'по платежам по отдельным видам'!H80</f>
        <v>0.1691223199095101</v>
      </c>
      <c r="I76" s="5"/>
      <c r="J76" s="51">
        <f>H76-C76</f>
        <v>-0.11235201948257784</v>
      </c>
      <c r="K76" s="51">
        <f>G76-B76</f>
        <v>0.14844492256399644</v>
      </c>
      <c r="L76" s="47"/>
      <c r="M76" s="47"/>
      <c r="N76" s="47"/>
    </row>
    <row r="77" spans="1:11" s="41" customFormat="1" ht="13.5">
      <c r="A77" s="6"/>
      <c r="B77" s="51"/>
      <c r="C77" s="51"/>
      <c r="D77" s="51"/>
      <c r="E77" s="51"/>
      <c r="F77" s="51"/>
      <c r="G77" s="51"/>
      <c r="H77" s="51"/>
      <c r="I77" s="5"/>
      <c r="J77" s="51"/>
      <c r="K77" s="51"/>
    </row>
    <row r="78" spans="1:14" s="41" customFormat="1" ht="13.5">
      <c r="A78" s="67" t="s">
        <v>81</v>
      </c>
      <c r="B78" s="51">
        <f>'по выплатам по отдельным видам'!B84/'по платежам по отдельным видам'!B82</f>
        <v>0.10410220075623414</v>
      </c>
      <c r="C78" s="51">
        <f>'по выплатам по отдельным видам'!C84/'по платежам по отдельным видам'!C82</f>
        <v>0.0904824753796747</v>
      </c>
      <c r="D78" s="51">
        <f>'по выплатам по отдельным видам'!D84/'по платежам по отдельным видам'!D82</f>
        <v>0.16173487578990167</v>
      </c>
      <c r="E78" s="51">
        <f>'по выплатам по отдельным видам'!E84/'по платежам по отдельным видам'!E82</f>
        <v>0.1574549900582275</v>
      </c>
      <c r="F78" s="51">
        <f>'по выплатам по отдельным видам'!F84/'по платежам по отдельным видам'!F82</f>
        <v>0.07197743742886246</v>
      </c>
      <c r="G78" s="51">
        <f>'по выплатам по отдельным видам'!G84/'по платежам по отдельным видам'!G82</f>
        <v>0.11014368959236068</v>
      </c>
      <c r="H78" s="51">
        <f>'по выплатам по отдельным видам'!H84/'по платежам по отдельным видам'!H82</f>
        <v>0.022616203442445172</v>
      </c>
      <c r="I78" s="5"/>
      <c r="J78" s="51">
        <f aca="true" t="shared" si="6" ref="J78:J94">H78-C78</f>
        <v>-0.06786627193722952</v>
      </c>
      <c r="K78" s="51">
        <f aca="true" t="shared" si="7" ref="K78:K94">G78-B78</f>
        <v>0.006041488836126541</v>
      </c>
      <c r="L78" s="47"/>
      <c r="M78" s="47"/>
      <c r="N78" s="47"/>
    </row>
    <row r="79" spans="1:14" s="40" customFormat="1" ht="13.5">
      <c r="A79" s="68" t="s">
        <v>79</v>
      </c>
      <c r="B79" s="52">
        <f>'по выплатам по отдельным видам'!B85/'по платежам по отдельным видам'!B83</f>
        <v>0.3836885252733785</v>
      </c>
      <c r="C79" s="52">
        <f>'по выплатам по отдельным видам'!C85/'по платежам по отдельным видам'!C83</f>
        <v>0.38657261676958143</v>
      </c>
      <c r="D79" s="52">
        <f>'по выплатам по отдельным видам'!D85/'по платежам по отдельным видам'!D83</f>
        <v>0.4711271477217241</v>
      </c>
      <c r="E79" s="52">
        <f>'по выплатам по отдельным видам'!E85/'по платежам по отдельным видам'!E83</f>
        <v>0.6531539028523332</v>
      </c>
      <c r="F79" s="52">
        <f>'по выплатам по отдельным видам'!F85/'по платежам по отдельным видам'!F83</f>
        <v>0.258380341118237</v>
      </c>
      <c r="G79" s="52">
        <f>'по выплатам по отдельным видам'!G85/'по платежам по отдельным видам'!G83</f>
        <v>0.41350140439365274</v>
      </c>
      <c r="H79" s="52">
        <f>'по выплатам по отдельным видам'!H85/'по платежам по отдельным видам'!H83</f>
        <v>0.36670989883764327</v>
      </c>
      <c r="I79" s="4"/>
      <c r="J79" s="52">
        <f t="shared" si="6"/>
        <v>-0.019862717931938167</v>
      </c>
      <c r="K79" s="52">
        <f t="shared" si="7"/>
        <v>0.02981287912027425</v>
      </c>
      <c r="L79" s="47"/>
      <c r="M79" s="47"/>
      <c r="N79" s="47"/>
    </row>
    <row r="80" spans="1:14" s="40" customFormat="1" ht="25.5">
      <c r="A80" s="68" t="s">
        <v>80</v>
      </c>
      <c r="B80" s="52">
        <f>'по выплатам по отдельным видам'!B86/'по платежам по отдельным видам'!B84</f>
        <v>0.04734244208685064</v>
      </c>
      <c r="C80" s="52">
        <f>'по выплатам по отдельным видам'!C86/'по платежам по отдельным видам'!C84</f>
        <v>0.12099473443391855</v>
      </c>
      <c r="D80" s="52">
        <f>'по выплатам по отдельным видам'!D86/'по платежам по отдельным видам'!D84</f>
        <v>0.03741553026532621</v>
      </c>
      <c r="E80" s="52">
        <f>'по выплатам по отдельным видам'!E86/'по платежам по отдельным видам'!E84</f>
        <v>0.29359297804292556</v>
      </c>
      <c r="F80" s="52">
        <f>'по выплатам по отдельным видам'!F86/'по платежам по отдельным видам'!F84</f>
        <v>-0.5122761215614325</v>
      </c>
      <c r="G80" s="52">
        <f>'по выплатам по отдельным видам'!G86/'по платежам по отдельным видам'!G84</f>
        <v>0.12858363935488998</v>
      </c>
      <c r="H80" s="52">
        <f>'по выплатам по отдельным видам'!H86/'по платежам по отдельным видам'!H84</f>
        <v>0.004447359076001209</v>
      </c>
      <c r="I80" s="4"/>
      <c r="J80" s="52">
        <f t="shared" si="6"/>
        <v>-0.11654737535791734</v>
      </c>
      <c r="K80" s="52">
        <f t="shared" si="7"/>
        <v>0.08124119726803933</v>
      </c>
      <c r="L80" s="47"/>
      <c r="M80" s="47"/>
      <c r="N80" s="47"/>
    </row>
    <row r="81" spans="1:14" s="40" customFormat="1" ht="13.5">
      <c r="A81" s="68" t="s">
        <v>83</v>
      </c>
      <c r="B81" s="52">
        <f>'по выплатам по отдельным видам'!B87/'по платежам по отдельным видам'!B85</f>
        <v>0.07430411173280002</v>
      </c>
      <c r="C81" s="52">
        <f>'по выплатам по отдельным видам'!C87/'по платежам по отдельным видам'!C85</f>
        <v>0.02814463427883895</v>
      </c>
      <c r="D81" s="52">
        <f>'по выплатам по отдельным видам'!D87/'по платежам по отдельным видам'!D85</f>
        <v>1.530284910709498E-05</v>
      </c>
      <c r="E81" s="52">
        <f>'по выплатам по отдельным видам'!E87/'по платежам по отдельным видам'!E85</f>
        <v>-0.17224380318165</v>
      </c>
      <c r="F81" s="52">
        <f>'по выплатам по отдельным видам'!F87/'по платежам по отдельным видам'!F85</f>
        <v>0</v>
      </c>
      <c r="G81" s="52">
        <f>'по выплатам по отдельным видам'!G87/'по платежам по отдельным видам'!G85</f>
        <v>0.00820936423664363</v>
      </c>
      <c r="H81" s="52">
        <f>'по выплатам по отдельным видам'!H87/'по платежам по отдельным видам'!H85</f>
        <v>0.04774554944840237</v>
      </c>
      <c r="I81" s="4"/>
      <c r="J81" s="52">
        <f t="shared" si="6"/>
        <v>0.01960091516956342</v>
      </c>
      <c r="K81" s="52">
        <f t="shared" si="7"/>
        <v>-0.06609474749615639</v>
      </c>
      <c r="L81" s="47"/>
      <c r="M81" s="47"/>
      <c r="N81" s="47"/>
    </row>
    <row r="82" spans="1:14" s="40" customFormat="1" ht="13.5">
      <c r="A82" s="68" t="s">
        <v>84</v>
      </c>
      <c r="B82" s="52">
        <f>'по выплатам по отдельным видам'!B88/'по платежам по отдельным видам'!B86</f>
        <v>0.11283202694900493</v>
      </c>
      <c r="C82" s="52">
        <f>'по выплатам по отдельным видам'!C88/'по платежам по отдельным видам'!C86</f>
        <v>0.24884311188788327</v>
      </c>
      <c r="D82" s="52">
        <f>'по выплатам по отдельным видам'!D88/'по платежам по отдельным видам'!D86</f>
        <v>0.301360280312022</v>
      </c>
      <c r="E82" s="52">
        <f>'по выплатам по отдельным видам'!E88/'по платежам по отдельным видам'!E86</f>
        <v>0.11592600402174416</v>
      </c>
      <c r="F82" s="52">
        <f>'по выплатам по отдельным видам'!F88/'по платежам по отдельным видам'!F86</f>
        <v>0.2659260494528707</v>
      </c>
      <c r="G82" s="52">
        <f>'по выплатам по отдельным видам'!G88/'по платежам по отдельным видам'!G86</f>
        <v>0.22201550007614176</v>
      </c>
      <c r="H82" s="52">
        <f>'по выплатам по отдельным видам'!H88/'по платежам по отдельным видам'!H86</f>
        <v>0.19580773822839107</v>
      </c>
      <c r="I82" s="4"/>
      <c r="J82" s="52">
        <f t="shared" si="6"/>
        <v>-0.05303537365949221</v>
      </c>
      <c r="K82" s="52">
        <f t="shared" si="7"/>
        <v>0.10918347312713683</v>
      </c>
      <c r="L82" s="47"/>
      <c r="M82" s="47"/>
      <c r="N82" s="47"/>
    </row>
    <row r="83" spans="1:14" s="40" customFormat="1" ht="13.5">
      <c r="A83" s="68" t="s">
        <v>85</v>
      </c>
      <c r="B83" s="52">
        <f>'по выплатам по отдельным видам'!B89/'по платежам по отдельным видам'!B87</f>
        <v>0.007734872121123909</v>
      </c>
      <c r="C83" s="52">
        <f>'по выплатам по отдельным видам'!C89/'по платежам по отдельным видам'!C87</f>
        <v>-0.00011715384249786877</v>
      </c>
      <c r="D83" s="52">
        <f>'по выплатам по отдельным видам'!D89/'по платежам по отдельным видам'!D87</f>
        <v>0.010578462052315506</v>
      </c>
      <c r="E83" s="52">
        <f>'по выплатам по отдельным видам'!E89/'по платежам по отдельным видам'!E87</f>
        <v>0.027389544414347166</v>
      </c>
      <c r="F83" s="52">
        <f>'по выплатам по отдельным видам'!F89/'по платежам по отдельным видам'!F87</f>
        <v>0.0005086347683003778</v>
      </c>
      <c r="G83" s="52">
        <f>'по выплатам по отдельным видам'!G89/'по платежам по отдельным видам'!G87</f>
        <v>0.007268310077480628</v>
      </c>
      <c r="H83" s="52">
        <f>'по выплатам по отдельным видам'!H89/'по платежам по отдельным видам'!H87</f>
        <v>0.007115952941575107</v>
      </c>
      <c r="I83" s="4"/>
      <c r="J83" s="52">
        <f t="shared" si="6"/>
        <v>0.007233106784072975</v>
      </c>
      <c r="K83" s="52">
        <f t="shared" si="7"/>
        <v>-0.00046656204364328106</v>
      </c>
      <c r="L83" s="47"/>
      <c r="M83" s="47"/>
      <c r="N83" s="47"/>
    </row>
    <row r="84" spans="1:14" s="40" customFormat="1" ht="25.5">
      <c r="A84" s="68" t="s">
        <v>86</v>
      </c>
      <c r="B84" s="52">
        <f>'по выплатам по отдельным видам'!B90/'по платежам по отдельным видам'!B88</f>
        <v>0.2170136571323656</v>
      </c>
      <c r="C84" s="52">
        <f>'по выплатам по отдельным видам'!C90/'по платежам по отдельным видам'!C88</f>
        <v>0.0650322725389237</v>
      </c>
      <c r="D84" s="52">
        <f>'по выплатам по отдельным видам'!D90/'по платежам по отдельным видам'!D88</f>
        <v>0.018749202784581375</v>
      </c>
      <c r="E84" s="52">
        <f>'по выплатам по отдельным видам'!E90/'по платежам по отдельным видам'!E88</f>
        <v>0.10799023739582074</v>
      </c>
      <c r="F84" s="52">
        <f>'по выплатам по отдельным видам'!F90/'по платежам по отдельным видам'!F88</f>
        <v>0.03940129881070343</v>
      </c>
      <c r="G84" s="52">
        <f>'по выплатам по отдельным видам'!G90/'по платежам по отдельным видам'!G88</f>
        <v>0.053931490710768484</v>
      </c>
      <c r="H84" s="52">
        <f>'по выплатам по отдельным видам'!H90/'по платежам по отдельным видам'!H88</f>
        <v>0.02049997641590368</v>
      </c>
      <c r="I84" s="4"/>
      <c r="J84" s="52">
        <f t="shared" si="6"/>
        <v>-0.044532296123020024</v>
      </c>
      <c r="K84" s="52">
        <f t="shared" si="7"/>
        <v>-0.16308216642159712</v>
      </c>
      <c r="L84" s="47"/>
      <c r="M84" s="47"/>
      <c r="N84" s="47"/>
    </row>
    <row r="85" spans="1:14" s="40" customFormat="1" ht="13.5">
      <c r="A85" s="68" t="s">
        <v>87</v>
      </c>
      <c r="B85" s="52">
        <f>'по выплатам по отдельным видам'!B91/'по платежам по отдельным видам'!B89</f>
        <v>0.022400059613416536</v>
      </c>
      <c r="C85" s="52">
        <f>'по выплатам по отдельным видам'!C91/'по платежам по отдельным видам'!C89</f>
        <v>0.009789313135311506</v>
      </c>
      <c r="D85" s="52">
        <f>'по выплатам по отдельным видам'!D91/'по платежам по отдельным видам'!D89</f>
        <v>0.020274932331261878</v>
      </c>
      <c r="E85" s="52">
        <f>'по выплатам по отдельным видам'!E91/'по платежам по отдельным видам'!E89</f>
        <v>0.013323704117986548</v>
      </c>
      <c r="F85" s="52">
        <f>'по выплатам по отдельным видам'!F91/'по платежам по отдельным видам'!F89</f>
        <v>0.026561920050340932</v>
      </c>
      <c r="G85" s="52">
        <f>'по выплатам по отдельным видам'!G91/'по платежам по отдельным видам'!G89</f>
        <v>0.01903994179449914</v>
      </c>
      <c r="H85" s="52">
        <f>'по выплатам по отдельным видам'!H91/'по платежам по отдельным видам'!H89</f>
        <v>0.012348865230867223</v>
      </c>
      <c r="I85" s="4"/>
      <c r="J85" s="52">
        <f t="shared" si="6"/>
        <v>0.0025595520955557175</v>
      </c>
      <c r="K85" s="52">
        <f t="shared" si="7"/>
        <v>-0.003360117818917395</v>
      </c>
      <c r="L85" s="47"/>
      <c r="M85" s="47"/>
      <c r="N85" s="47"/>
    </row>
    <row r="86" spans="1:14" s="40" customFormat="1" ht="13.5">
      <c r="A86" s="68" t="s">
        <v>92</v>
      </c>
      <c r="B86" s="52">
        <f>'по выплатам по отдельным видам'!B92/'по платежам по отдельным видам'!B90</f>
        <v>0.004722331959339926</v>
      </c>
      <c r="C86" s="52">
        <f>'по выплатам по отдельным видам'!C92/'по платежам по отдельным видам'!C90</f>
        <v>0.007336780397828879</v>
      </c>
      <c r="D86" s="52">
        <f>'по выплатам по отдельным видам'!D92/'по платежам по отдельным видам'!D90</f>
        <v>0.017206864930711215</v>
      </c>
      <c r="E86" s="52">
        <f>'по выплатам по отдельным видам'!E92/'по платежам по отдельным видам'!E90</f>
        <v>0.019383146023414503</v>
      </c>
      <c r="F86" s="52">
        <f>'по выплатам по отдельным видам'!F92/'по платежам по отдельным видам'!F90</f>
        <v>0.00031739466027213886</v>
      </c>
      <c r="G86" s="52">
        <f>'по выплатам по отдельным видам'!G92/'по платежам по отдельным видам'!G90</f>
        <v>0.008962871831957129</v>
      </c>
      <c r="H86" s="52">
        <f>'по выплатам по отдельным видам'!H92/'по платежам по отдельным видам'!H90</f>
        <v>0.0021049215164350875</v>
      </c>
      <c r="I86" s="4"/>
      <c r="J86" s="52">
        <f t="shared" si="6"/>
        <v>-0.005231858881393792</v>
      </c>
      <c r="K86" s="52">
        <f t="shared" si="7"/>
        <v>0.004240539872617203</v>
      </c>
      <c r="L86" s="47"/>
      <c r="M86" s="47"/>
      <c r="N86" s="47"/>
    </row>
    <row r="87" spans="1:14" s="40" customFormat="1" ht="13.5">
      <c r="A87" s="68" t="s">
        <v>99</v>
      </c>
      <c r="B87" s="52">
        <f>'по выплатам по отдельным видам'!B93/'по платежам по отдельным видам'!B91</f>
        <v>0.06344359464539696</v>
      </c>
      <c r="C87" s="52">
        <f>'по выплатам по отдельным видам'!C93/'по платежам по отдельным видам'!C91</f>
        <v>0.2015595811568333</v>
      </c>
      <c r="D87" s="52">
        <f>'по выплатам по отдельным видам'!D93/'по платежам по отдельным видам'!D91</f>
        <v>0.6809722908602401</v>
      </c>
      <c r="E87" s="52">
        <f>'по выплатам по отдельным видам'!E93/'по платежам по отдельным видам'!E91</f>
        <v>0.45800251210019927</v>
      </c>
      <c r="F87" s="52">
        <f>'по выплатам по отдельным видам'!F93/'по платежам по отдельным видам'!F91</f>
        <v>0.18885275403459093</v>
      </c>
      <c r="G87" s="52">
        <f>'по выплатам по отдельным видам'!G93/'по платежам по отдельным видам'!G91</f>
        <v>0.330836379604551</v>
      </c>
      <c r="H87" s="52">
        <f>'по выплатам по отдельным видам'!H93/'по платежам по отдельным видам'!H91</f>
        <v>-0.04015102426040946</v>
      </c>
      <c r="I87" s="4"/>
      <c r="J87" s="52">
        <f t="shared" si="6"/>
        <v>-0.24171060541724276</v>
      </c>
      <c r="K87" s="52">
        <f t="shared" si="7"/>
        <v>0.26739278495915403</v>
      </c>
      <c r="L87" s="47"/>
      <c r="M87" s="47"/>
      <c r="N87" s="47"/>
    </row>
    <row r="88" spans="1:14" s="40" customFormat="1" ht="13.5">
      <c r="A88" s="68" t="s">
        <v>95</v>
      </c>
      <c r="B88" s="52">
        <f>'по выплатам по отдельным видам'!B94/'по платежам по отдельным видам'!B92</f>
        <v>0.13348137342970365</v>
      </c>
      <c r="C88" s="52">
        <f>'по выплатам по отдельным видам'!C94/'по платежам по отдельным видам'!C92</f>
        <v>0.17956955731810928</v>
      </c>
      <c r="D88" s="52">
        <f>'по выплатам по отдельным видам'!D94/'по платежам по отдельным видам'!D92</f>
        <v>0.05593939926359192</v>
      </c>
      <c r="E88" s="52">
        <f>'по выплатам по отдельным видам'!E94/'по платежам по отдельным видам'!E92</f>
        <v>0.008371594904398117</v>
      </c>
      <c r="F88" s="52">
        <f>'по выплатам по отдельным видам'!F94/'по платежам по отдельным видам'!F92</f>
        <v>0.013379081419652267</v>
      </c>
      <c r="G88" s="52">
        <f>'по выплатам по отдельным видам'!G94/'по платежам по отдельным видам'!G92</f>
        <v>0.035804059374239784</v>
      </c>
      <c r="H88" s="52">
        <f>'по выплатам по отдельным видам'!H94/'по платежам по отдельным видам'!H92</f>
        <v>0.006961291640193303</v>
      </c>
      <c r="I88" s="4"/>
      <c r="J88" s="52">
        <f t="shared" si="6"/>
        <v>-0.17260826567791598</v>
      </c>
      <c r="K88" s="52">
        <f t="shared" si="7"/>
        <v>-0.09767731405546387</v>
      </c>
      <c r="L88" s="47"/>
      <c r="M88" s="47"/>
      <c r="N88" s="47"/>
    </row>
    <row r="89" spans="1:14" s="40" customFormat="1" ht="13.5">
      <c r="A89" s="68"/>
      <c r="B89" s="52"/>
      <c r="C89" s="52"/>
      <c r="D89" s="52"/>
      <c r="E89" s="52"/>
      <c r="F89" s="52"/>
      <c r="G89" s="52"/>
      <c r="H89" s="52"/>
      <c r="I89" s="4"/>
      <c r="J89" s="52">
        <f t="shared" si="6"/>
        <v>0</v>
      </c>
      <c r="K89" s="52">
        <f t="shared" si="7"/>
        <v>0</v>
      </c>
      <c r="L89" s="47"/>
      <c r="M89" s="47"/>
      <c r="N89" s="47"/>
    </row>
    <row r="90" spans="1:14" s="41" customFormat="1" ht="13.5">
      <c r="A90" s="67" t="s">
        <v>88</v>
      </c>
      <c r="B90" s="51">
        <f>'по выплатам по отдельным видам'!B96/'по платежам по отдельным видам'!B94</f>
        <v>0.02751901860148201</v>
      </c>
      <c r="C90" s="51">
        <f>'по выплатам по отдельным видам'!C96/'по платежам по отдельным видам'!C94</f>
        <v>0.088236371704112</v>
      </c>
      <c r="D90" s="51">
        <f>'по выплатам по отдельным видам'!D96/'по платежам по отдельным видам'!D94</f>
        <v>0.036343850891781646</v>
      </c>
      <c r="E90" s="51">
        <f>'по выплатам по отдельным видам'!E96/'по платежам по отдельным видам'!E94</f>
        <v>0.023899984242174065</v>
      </c>
      <c r="F90" s="51">
        <f>'по выплатам по отдельным видам'!F96/'по платежам по отдельным видам'!F94</f>
        <v>0.04171639539097904</v>
      </c>
      <c r="G90" s="51">
        <f>'по выплатам по отдельным видам'!G96/'по платежам по отдельным видам'!G94</f>
        <v>0.039212682501142765</v>
      </c>
      <c r="H90" s="51">
        <f>'по выплатам по отдельным видам'!H96/'по платежам по отдельным видам'!H94</f>
        <v>0.04173716889876788</v>
      </c>
      <c r="I90" s="5"/>
      <c r="J90" s="51">
        <f t="shared" si="6"/>
        <v>-0.04649920280534412</v>
      </c>
      <c r="K90" s="51">
        <f t="shared" si="7"/>
        <v>0.011693663899660756</v>
      </c>
      <c r="L90" s="47"/>
      <c r="M90" s="47"/>
      <c r="N90" s="47"/>
    </row>
    <row r="91" spans="1:14" s="40" customFormat="1" ht="13.5">
      <c r="A91" s="68" t="s">
        <v>93</v>
      </c>
      <c r="B91" s="52">
        <f>'по выплатам по отдельным видам'!B97/'по платежам по отдельным видам'!B95</f>
        <v>0.003832390253883185</v>
      </c>
      <c r="C91" s="52">
        <f>'по выплатам по отдельным видам'!C97/'по платежам по отдельным видам'!C95</f>
        <v>0.12483715354180693</v>
      </c>
      <c r="D91" s="52">
        <f>'по выплатам по отдельным видам'!D97/'по платежам по отдельным видам'!D95</f>
        <v>0.00922820938791435</v>
      </c>
      <c r="E91" s="52">
        <f>'по выплатам по отдельным видам'!E97/'по платежам по отдельным видам'!E95</f>
        <v>0.00010359503863367627</v>
      </c>
      <c r="F91" s="52">
        <f>'по выплатам по отдельным видам'!F97/'по платежам по отдельным видам'!F95</f>
        <v>0.038101497103455444</v>
      </c>
      <c r="G91" s="52">
        <f>'по выплатам по отдельным видам'!G97/'по платежам по отдельным видам'!G95</f>
        <v>0.03627807556666703</v>
      </c>
      <c r="H91" s="52">
        <f>'по выплатам по отдельным видам'!H97/'по платежам по отдельным видам'!H95</f>
        <v>0.026121565171035095</v>
      </c>
      <c r="I91" s="4"/>
      <c r="J91" s="52">
        <f t="shared" si="6"/>
        <v>-0.09871558837077182</v>
      </c>
      <c r="K91" s="52">
        <f t="shared" si="7"/>
        <v>0.03244568531278385</v>
      </c>
      <c r="L91" s="47"/>
      <c r="M91" s="47"/>
      <c r="N91" s="47"/>
    </row>
    <row r="92" spans="1:14" s="40" customFormat="1" ht="13.5">
      <c r="A92" s="68" t="s">
        <v>90</v>
      </c>
      <c r="B92" s="52">
        <f>'по выплатам по отдельным видам'!B98/'по платежам по отдельным видам'!B96</f>
        <v>0.021767421096881547</v>
      </c>
      <c r="C92" s="52">
        <f>'по выплатам по отдельным видам'!C98/'по платежам по отдельным видам'!C96</f>
        <v>0.018875036647168046</v>
      </c>
      <c r="D92" s="52">
        <f>'по выплатам по отдельным видам'!D98/'по платежам по отдельным видам'!D96</f>
        <v>0.003585665444942107</v>
      </c>
      <c r="E92" s="52">
        <f>'по выплатам по отдельным видам'!E98/'по платежам по отдельным видам'!E96</f>
        <v>0.0009146969062897603</v>
      </c>
      <c r="F92" s="52">
        <f>'по выплатам по отдельным видам'!F98/'по платежам по отдельным видам'!F96</f>
        <v>0.010388584353475809</v>
      </c>
      <c r="G92" s="52">
        <f>'по выплатам по отдельным видам'!G98/'по платежам по отдельным видам'!G96</f>
        <v>0.0027826550515045252</v>
      </c>
      <c r="H92" s="52">
        <f>'по выплатам по отдельным видам'!H98/'по платежам по отдельным видам'!H96</f>
        <v>0.04672638952545861</v>
      </c>
      <c r="I92" s="4"/>
      <c r="J92" s="52">
        <f t="shared" si="6"/>
        <v>0.02785135287829056</v>
      </c>
      <c r="K92" s="52">
        <f t="shared" si="7"/>
        <v>-0.01898476604537702</v>
      </c>
      <c r="L92" s="47"/>
      <c r="M92" s="47"/>
      <c r="N92" s="47"/>
    </row>
    <row r="93" spans="1:14" s="40" customFormat="1" ht="13.5">
      <c r="A93" s="68" t="s">
        <v>91</v>
      </c>
      <c r="B93" s="52">
        <f>'по выплатам по отдельным видам'!B99/'по платежам по отдельным видам'!B97</f>
        <v>0.24883731686079077</v>
      </c>
      <c r="C93" s="52">
        <f>'по выплатам по отдельным видам'!C99/'по платежам по отдельным видам'!C97</f>
        <v>0.1434420159532827</v>
      </c>
      <c r="D93" s="52">
        <f>'по выплатам по отдельным видам'!D99/'по платежам по отдельным видам'!D97</f>
        <v>0.22128676470588235</v>
      </c>
      <c r="E93" s="52">
        <f>'по выплатам по отдельным видам'!E99/'по платежам по отдельным видам'!E97</f>
        <v>0.4907516931676628</v>
      </c>
      <c r="F93" s="52">
        <f>'по выплатам по отдельным видам'!F99/'по платежам по отдельным видам'!F97</f>
        <v>0.14391274213258065</v>
      </c>
      <c r="G93" s="52">
        <f>'по выплатам по отдельным видам'!G99/'по платежам по отдельным видам'!G97</f>
        <v>0.24463945116767508</v>
      </c>
      <c r="H93" s="52">
        <f>'по выплатам по отдельным видам'!H99/'по платежам по отдельным видам'!H97</f>
        <v>0.15501456550138834</v>
      </c>
      <c r="I93" s="4"/>
      <c r="J93" s="52">
        <f t="shared" si="6"/>
        <v>0.011572549548105632</v>
      </c>
      <c r="K93" s="52">
        <f t="shared" si="7"/>
        <v>-0.004197865693115699</v>
      </c>
      <c r="L93" s="47"/>
      <c r="M93" s="47"/>
      <c r="N93" s="47"/>
    </row>
    <row r="94" spans="1:14" s="40" customFormat="1" ht="13.5">
      <c r="A94" s="68" t="s">
        <v>94</v>
      </c>
      <c r="B94" s="52">
        <f>'по выплатам по отдельным видам'!B100/'по платежам по отдельным видам'!B98</f>
        <v>0</v>
      </c>
      <c r="C94" s="52">
        <f>'по выплатам по отдельным видам'!C100/'по платежам по отдельным видам'!C98</f>
        <v>0</v>
      </c>
      <c r="D94" s="52">
        <f>'по выплатам по отдельным видам'!D100/'по платежам по отдельным видам'!D98</f>
        <v>0</v>
      </c>
      <c r="E94" s="52">
        <f>'по выплатам по отдельным видам'!E100/'по платежам по отдельным видам'!E98</f>
        <v>0</v>
      </c>
      <c r="F94" s="52">
        <f>'по выплатам по отдельным видам'!F100/'по платежам по отдельным видам'!F98</f>
        <v>0.00020583615681710245</v>
      </c>
      <c r="G94" s="52">
        <f>'по выплатам по отдельным видам'!G100/'по платежам по отдельным видам'!G98</f>
        <v>3.195347372729432E-05</v>
      </c>
      <c r="H94" s="52">
        <f>'по выплатам по отдельным видам'!H100/'по платежам по отдельным видам'!H98</f>
        <v>0</v>
      </c>
      <c r="I94" s="4"/>
      <c r="J94" s="52">
        <f t="shared" si="6"/>
        <v>0</v>
      </c>
      <c r="K94" s="52">
        <f t="shared" si="7"/>
        <v>3.195347372729432E-05</v>
      </c>
      <c r="L94" s="47"/>
      <c r="M94" s="47"/>
      <c r="N94" s="47"/>
    </row>
    <row r="95" spans="1:11" s="40" customFormat="1" ht="13.5">
      <c r="A95" s="2"/>
      <c r="B95" s="52"/>
      <c r="C95" s="4"/>
      <c r="D95" s="4"/>
      <c r="E95" s="4"/>
      <c r="F95" s="4"/>
      <c r="G95" s="4"/>
      <c r="H95" s="4"/>
      <c r="I95" s="4"/>
      <c r="J95" s="52"/>
      <c r="K95" s="52"/>
    </row>
    <row r="96" spans="1:14" s="41" customFormat="1" ht="25.5">
      <c r="A96" s="62" t="s">
        <v>143</v>
      </c>
      <c r="B96" s="51">
        <f>'по выплатам по отдельным видам'!B71/'по платежам по отдельным видам'!B71</f>
        <v>0.9527704260223684</v>
      </c>
      <c r="C96" s="51">
        <f>'по выплатам по отдельным видам'!C71/'по платежам по отдельным видам'!C71</f>
        <v>1.0988217407829723</v>
      </c>
      <c r="D96" s="51">
        <f>'по выплатам по отдельным видам'!D71/'по платежам по отдельным видам'!D71</f>
        <v>0.9132635047663881</v>
      </c>
      <c r="E96" s="51">
        <f>'по выплатам по отдельным видам'!E71/'по платежам по отдельным видам'!E71</f>
        <v>0.927506838977455</v>
      </c>
      <c r="F96" s="51">
        <f>'по выплатам по отдельным видам'!F71/'по платежам по отдельным видам'!F71</f>
        <v>0.9655627932401037</v>
      </c>
      <c r="G96" s="51">
        <f>'по выплатам по отдельным видам'!G71/'по платежам по отдельным видам'!G71</f>
        <v>0.9429423064184937</v>
      </c>
      <c r="H96" s="51">
        <f>'по выплатам по отдельным видам'!H71/'по платежам по отдельным видам'!H71</f>
        <v>0.9309794180269695</v>
      </c>
      <c r="I96" s="5"/>
      <c r="J96" s="51">
        <f>H96-C96</f>
        <v>-0.16784232275600286</v>
      </c>
      <c r="K96" s="51">
        <f>G96-B96</f>
        <v>-0.009828119603874641</v>
      </c>
      <c r="L96" s="47"/>
      <c r="N96" s="47"/>
    </row>
    <row r="97" spans="1:11" s="40" customFormat="1" ht="13.5">
      <c r="A97" s="2"/>
      <c r="B97" s="52"/>
      <c r="C97" s="44"/>
      <c r="D97" s="44"/>
      <c r="E97" s="44"/>
      <c r="F97" s="44"/>
      <c r="G97" s="44"/>
      <c r="H97" s="44"/>
      <c r="I97" s="4"/>
      <c r="J97" s="52"/>
      <c r="K97" s="52"/>
    </row>
    <row r="98" spans="1:11" s="40" customFormat="1" ht="13.5">
      <c r="A98" s="2"/>
      <c r="B98" s="52"/>
      <c r="C98" s="4"/>
      <c r="D98" s="4"/>
      <c r="E98" s="4"/>
      <c r="F98" s="4"/>
      <c r="G98" s="4"/>
      <c r="H98" s="4"/>
      <c r="I98" s="4"/>
      <c r="J98" s="52"/>
      <c r="K98" s="52"/>
    </row>
    <row r="99" spans="1:11" s="50" customFormat="1" ht="16.5">
      <c r="A99" s="69" t="s">
        <v>144</v>
      </c>
      <c r="B99" s="51">
        <f>'по выплатам по отдельным видам'!B75/'по платежам по отдельным видам'!B73</f>
        <v>0.2938094930938607</v>
      </c>
      <c r="C99" s="51">
        <f>'по выплатам по отдельным видам'!C75/'по платежам по отдельным видам'!C73</f>
        <v>0.3227029101667582</v>
      </c>
      <c r="D99" s="51">
        <f>'по выплатам по отдельным видам'!D75/'по платежам по отдельным видам'!D73</f>
        <v>0.3651586005297745</v>
      </c>
      <c r="E99" s="51">
        <f>'по выплатам по отдельным видам'!E75/'по платежам по отдельным видам'!E73</f>
        <v>0.360717847532761</v>
      </c>
      <c r="F99" s="51">
        <f>'по выплатам по отдельным видам'!F75/'по платежам по отдельным видам'!F73</f>
        <v>0.2854439191506682</v>
      </c>
      <c r="G99" s="51">
        <f>'по выплатам по отдельным видам'!G75/'по платежам по отдельным видам'!G73</f>
        <v>0.3300269547607534</v>
      </c>
      <c r="H99" s="51">
        <f>'по выплатам по отдельным видам'!H75/'по платежам по отдельным видам'!H73</f>
        <v>0.26731096102901325</v>
      </c>
      <c r="I99" s="5"/>
      <c r="J99" s="51">
        <f>H99-C99</f>
        <v>-0.05539194913774492</v>
      </c>
      <c r="K99" s="51">
        <f>G99-B99</f>
        <v>0.036217461666892714</v>
      </c>
    </row>
    <row r="100" spans="1:11" s="50" customFormat="1" ht="16.5">
      <c r="A100" s="64"/>
      <c r="B100" s="51"/>
      <c r="C100" s="51"/>
      <c r="D100" s="51"/>
      <c r="E100" s="51"/>
      <c r="F100" s="51"/>
      <c r="G100" s="51"/>
      <c r="H100" s="51"/>
      <c r="I100" s="5"/>
      <c r="J100" s="51"/>
      <c r="K100" s="51"/>
    </row>
    <row r="101" spans="1:11" s="40" customFormat="1" ht="13.5">
      <c r="A101" s="71" t="s">
        <v>110</v>
      </c>
      <c r="B101" s="49"/>
      <c r="C101" s="49"/>
      <c r="D101" s="49"/>
      <c r="E101" s="49"/>
      <c r="F101" s="49"/>
      <c r="G101" s="49"/>
      <c r="H101" s="49"/>
      <c r="I101" s="4"/>
      <c r="J101" s="51"/>
      <c r="K101" s="51"/>
    </row>
    <row r="102" spans="1:11" s="40" customFormat="1" ht="13.5">
      <c r="A102" s="71" t="s">
        <v>98</v>
      </c>
      <c r="B102" s="51">
        <f>'по выплатам по отдельным видам'!B129/'по платежам по отдельным видам'!B128</f>
        <v>0.40979832357687057</v>
      </c>
      <c r="C102" s="51">
        <f>'по выплатам по отдельным видам'!C129/'по платежам по отдельным видам'!C128</f>
        <v>0.44430644471043</v>
      </c>
      <c r="D102" s="51">
        <f>'по выплатам по отдельным видам'!D129/'по платежам по отдельным видам'!D128</f>
        <v>0.47954946493455863</v>
      </c>
      <c r="E102" s="51">
        <f>'по выплатам по отдельным видам'!E129/'по платежам по отдельным видам'!E128</f>
        <v>0.47124654236726715</v>
      </c>
      <c r="F102" s="51">
        <f>'по выплатам по отдельным видам'!F129/'по платежам по отдельным видам'!F128</f>
        <v>0.5235397082031595</v>
      </c>
      <c r="G102" s="51">
        <f>'по выплатам по отдельным видам'!G129/'по платежам по отдельным видам'!G128</f>
        <v>0.47941459448705853</v>
      </c>
      <c r="H102" s="51">
        <f>'по выплатам по отдельным видам'!H129/'по платежам по отдельным видам'!H128</f>
        <v>0.45053428558011077</v>
      </c>
      <c r="I102" s="4"/>
      <c r="J102" s="51">
        <f>H102-C102</f>
        <v>0.006227840869680756</v>
      </c>
      <c r="K102" s="51">
        <f>G102-B102</f>
        <v>0.06961627091018796</v>
      </c>
    </row>
    <row r="103" spans="1:11" s="40" customFormat="1" ht="13.5">
      <c r="A103" s="6"/>
      <c r="B103" s="51"/>
      <c r="C103" s="51"/>
      <c r="D103" s="51"/>
      <c r="E103" s="51"/>
      <c r="F103" s="51"/>
      <c r="G103" s="51"/>
      <c r="H103" s="51"/>
      <c r="I103" s="4"/>
      <c r="J103" s="51"/>
      <c r="K103" s="51"/>
    </row>
    <row r="104" spans="1:11" s="40" customFormat="1" ht="13.5">
      <c r="A104" s="6" t="s">
        <v>100</v>
      </c>
      <c r="B104" s="51">
        <f>'по выплатам по отдельным видам'!B131/'по платежам по отдельным видам'!B130</f>
        <v>0.034449801594287004</v>
      </c>
      <c r="C104" s="51">
        <f>'по выплатам по отдельным видам'!C131/'по платежам по отдельным видам'!C130</f>
        <v>0.06809841350309066</v>
      </c>
      <c r="D104" s="51">
        <f>'по выплатам по отдельным видам'!D131/'по платежам по отдельным видам'!D130</f>
        <v>0.05978998444118883</v>
      </c>
      <c r="E104" s="51">
        <f>'по выплатам по отдельным видам'!E131/'по платежам по отдельным видам'!E130</f>
        <v>0.053842971833401664</v>
      </c>
      <c r="F104" s="51">
        <f>'по выплатам по отдельным видам'!F131/'по платежам по отдельным видам'!F130</f>
        <v>0.1398212628394826</v>
      </c>
      <c r="G104" s="51">
        <f>'по выплатам по отдельным видам'!G131/'по платежам по отдельным видам'!G130</f>
        <v>0.08012166737779344</v>
      </c>
      <c r="H104" s="51">
        <f>'по выплатам по отдельным видам'!H131/'по платежам по отдельным видам'!H130</f>
        <v>0.07827962328083264</v>
      </c>
      <c r="I104" s="4"/>
      <c r="J104" s="51">
        <f>H104-C104</f>
        <v>0.010181209777741979</v>
      </c>
      <c r="K104" s="51">
        <f>G104-B104</f>
        <v>0.04567186578350644</v>
      </c>
    </row>
    <row r="105" spans="1:11" s="40" customFormat="1" ht="13.5">
      <c r="A105" s="6"/>
      <c r="B105" s="51"/>
      <c r="C105" s="51"/>
      <c r="D105" s="51"/>
      <c r="E105" s="51"/>
      <c r="F105" s="51"/>
      <c r="G105" s="51"/>
      <c r="H105" s="51"/>
      <c r="I105" s="4"/>
      <c r="J105" s="51">
        <f>H105-C105</f>
        <v>0</v>
      </c>
      <c r="K105" s="51">
        <f>G105-B105</f>
        <v>0</v>
      </c>
    </row>
    <row r="106" spans="1:11" s="40" customFormat="1" ht="13.5">
      <c r="A106" s="67" t="s">
        <v>81</v>
      </c>
      <c r="B106" s="51">
        <f>'по выплатам по отдельным видам'!B133/'по платежам по отдельным видам'!B132</f>
        <v>0.4596223502508264</v>
      </c>
      <c r="C106" s="51">
        <f>'по выплатам по отдельным видам'!C133/'по платежам по отдельным видам'!C132</f>
        <v>0.5055983457509534</v>
      </c>
      <c r="D106" s="51">
        <f>'по выплатам по отдельным видам'!D133/'по платежам по отдельным видам'!D132</f>
        <v>0.5532177617566111</v>
      </c>
      <c r="E106" s="51">
        <f>'по выплатам по отдельным видам'!E133/'по платежам по отдельным видам'!E132</f>
        <v>0.5224267057043734</v>
      </c>
      <c r="F106" s="51">
        <f>'по выплатам по отдельным видам'!F133/'по платежам по отдельным видам'!F132</f>
        <v>0.6076454296901882</v>
      </c>
      <c r="G106" s="51">
        <f>'по выплатам по отдельным видам'!G133/'по платежам по отдельным видам'!G132</f>
        <v>0.5459585420532207</v>
      </c>
      <c r="H106" s="51">
        <f>'по выплатам по отдельным видам'!H133/'по платежам по отдельным видам'!H132</f>
        <v>0.5157420242477301</v>
      </c>
      <c r="I106" s="4"/>
      <c r="J106" s="51">
        <f>H106-C106</f>
        <v>0.010143678496776665</v>
      </c>
      <c r="K106" s="51">
        <f>G106-B106</f>
        <v>0.08633619180239432</v>
      </c>
    </row>
    <row r="107" spans="1:11" s="40" customFormat="1" ht="13.5">
      <c r="A107" s="68" t="s">
        <v>79</v>
      </c>
      <c r="B107" s="52">
        <f>'по выплатам по отдельным видам'!B134/'по платежам по отдельным видам'!B133</f>
        <v>0.5786167534252992</v>
      </c>
      <c r="C107" s="52">
        <f>'по выплатам по отдельным видам'!C134/'по платежам по отдельным видам'!C133</f>
        <v>0.9003402358686418</v>
      </c>
      <c r="D107" s="52">
        <f>'по выплатам по отдельным видам'!D134/'по платежам по отдельным видам'!D133</f>
        <v>0.7026715189005298</v>
      </c>
      <c r="E107" s="52">
        <f>'по выплатам по отдельным видам'!E134/'по платежам по отдельным видам'!E133</f>
        <v>0.5785020455663227</v>
      </c>
      <c r="F107" s="52">
        <f>'по выплатам по отдельным видам'!F134/'по платежам по отдельным видам'!F133</f>
        <v>0.6238229748858745</v>
      </c>
      <c r="G107" s="52">
        <f>'по выплатам по отдельным видам'!G134/'по платежам по отдельным видам'!G133</f>
        <v>0.68940649920357</v>
      </c>
      <c r="H107" s="52">
        <f>'по выплатам по отдельным видам'!H134/'по платежам по отдельным видам'!H133</f>
        <v>0.7076002438377873</v>
      </c>
      <c r="I107" s="4"/>
      <c r="J107" s="51">
        <f>H107-C107</f>
        <v>-0.19273999203085446</v>
      </c>
      <c r="K107" s="51">
        <f>G107-B107</f>
        <v>0.11078974577827083</v>
      </c>
    </row>
    <row r="108" spans="1:11" s="40" customFormat="1" ht="25.5">
      <c r="A108" s="68" t="s">
        <v>80</v>
      </c>
      <c r="B108" s="52">
        <f>'по выплатам по отдельным видам'!B135/'по платежам по отдельным видам'!B134</f>
        <v>0.14998333971723632</v>
      </c>
      <c r="C108" s="52">
        <f>'по выплатам по отдельным видам'!C135/'по платежам по отдельным видам'!C134</f>
        <v>0.10613600270235832</v>
      </c>
      <c r="D108" s="52">
        <f>'по выплатам по отдельным видам'!D135/'по платежам по отдельным видам'!D134</f>
        <v>0.16547744426160604</v>
      </c>
      <c r="E108" s="52">
        <f>'по выплатам по отдельным видам'!E135/'по платежам по отдельным видам'!E134</f>
        <v>-3.644664774002551</v>
      </c>
      <c r="F108" s="52">
        <f>'по выплатам по отдельным видам'!F135/'по платежам по отдельным видам'!F134</f>
        <v>0.08633749222174594</v>
      </c>
      <c r="G108" s="52">
        <f>'по выплатам по отдельным видам'!G135/'по платежам по отдельным видам'!G134</f>
        <v>0.16766322108238405</v>
      </c>
      <c r="H108" s="52">
        <f>'по выплатам по отдельным видам'!H135/'по платежам по отдельным видам'!H134</f>
        <v>0.14683528659213765</v>
      </c>
      <c r="I108" s="4"/>
      <c r="J108" s="51">
        <f>H108-C108</f>
        <v>0.040699283889779336</v>
      </c>
      <c r="K108" s="51">
        <f>G108-B108</f>
        <v>0.017679881365147726</v>
      </c>
    </row>
    <row r="109" spans="1:11" s="40" customFormat="1" ht="13.5">
      <c r="A109" s="68"/>
      <c r="B109" s="52"/>
      <c r="C109" s="52"/>
      <c r="D109" s="52"/>
      <c r="E109" s="52"/>
      <c r="F109" s="52"/>
      <c r="G109" s="52"/>
      <c r="H109" s="52"/>
      <c r="I109" s="4"/>
      <c r="J109" s="51"/>
      <c r="K109" s="51"/>
    </row>
    <row r="110" spans="1:11" s="40" customFormat="1" ht="13.5">
      <c r="A110" s="68" t="s">
        <v>83</v>
      </c>
      <c r="B110" s="52">
        <f>'по выплатам по отдельным видам'!B137/'по платежам по отдельным видам'!B136</f>
        <v>0.5233830123402196</v>
      </c>
      <c r="C110" s="52">
        <f>'по выплатам по отдельным видам'!C137/'по платежам по отдельным видам'!C136</f>
        <v>0.11859338712781449</v>
      </c>
      <c r="D110" s="52">
        <f>'по выплатам по отдельным видам'!D137/'по платежам по отдельным видам'!D136</f>
        <v>0.4415337039935907</v>
      </c>
      <c r="E110" s="52">
        <f>'по выплатам по отдельным видам'!E137/'по платежам по отдельным видам'!E136</f>
        <v>1.5408196956706726</v>
      </c>
      <c r="F110" s="52">
        <f>'по выплатам по отдельным видам'!F137/'по платежам по отдельным видам'!F136</f>
        <v>0.8798658044415957</v>
      </c>
      <c r="G110" s="52">
        <f>'по выплатам по отдельным видам'!G137/'по платежам по отдельным видам'!G136</f>
        <v>0.4771144133532918</v>
      </c>
      <c r="H110" s="52">
        <f>'по выплатам по отдельным видам'!H137/'по платежам по отдельным видам'!H136</f>
        <v>0.9111501965524765</v>
      </c>
      <c r="I110" s="4"/>
      <c r="J110" s="51">
        <f aca="true" t="shared" si="8" ref="J110:J123">H110-C110</f>
        <v>0.792556809424662</v>
      </c>
      <c r="K110" s="51">
        <f aca="true" t="shared" si="9" ref="K110:K123">G110-B110</f>
        <v>-0.046268598986927756</v>
      </c>
    </row>
    <row r="111" spans="1:11" s="40" customFormat="1" ht="13.5">
      <c r="A111" s="68" t="s">
        <v>84</v>
      </c>
      <c r="B111" s="52">
        <f>'по выплатам по отдельным видам'!B138/'по платежам по отдельным видам'!B137</f>
        <v>0.57107343598903</v>
      </c>
      <c r="C111" s="52">
        <f>'по выплатам по отдельным видам'!C138/'по платежам по отдельным видам'!C137</f>
        <v>0.6017188032148577</v>
      </c>
      <c r="D111" s="52">
        <f>'по выплатам по отдельным видам'!D138/'по платежам по отдельным видам'!D137</f>
        <v>0.7137690478465746</v>
      </c>
      <c r="E111" s="52">
        <f>'по выплатам по отдельным видам'!E138/'по платежам по отдельным видам'!E137</f>
        <v>0.5540863148985309</v>
      </c>
      <c r="F111" s="52">
        <f>'по выплатам по отдельным видам'!F138/'по платежам по отдельным видам'!F137</f>
        <v>0.7339546145692789</v>
      </c>
      <c r="G111" s="52">
        <f>'по выплатам по отдельным видам'!G138/'по платежам по отдельным видам'!G137</f>
        <v>0.6445586718970818</v>
      </c>
      <c r="H111" s="52">
        <f>'по выплатам по отдельным видам'!H138/'по платежам по отдельным видам'!H137</f>
        <v>0.6078925000011905</v>
      </c>
      <c r="I111" s="4"/>
      <c r="J111" s="51">
        <f t="shared" si="8"/>
        <v>0.0061736967863328385</v>
      </c>
      <c r="K111" s="51">
        <f t="shared" si="9"/>
        <v>0.07348523590805178</v>
      </c>
    </row>
    <row r="112" spans="1:11" s="40" customFormat="1" ht="13.5">
      <c r="A112" s="68" t="s">
        <v>85</v>
      </c>
      <c r="B112" s="52">
        <f>'по выплатам по отдельным видам'!B139/'по платежам по отдельным видам'!B138</f>
        <v>0.052832093075075644</v>
      </c>
      <c r="C112" s="52">
        <f>'по выплатам по отдельным видам'!C139/'по платежам по отдельным видам'!C138</f>
        <v>0.0600749484730216</v>
      </c>
      <c r="D112" s="52">
        <f>'по выплатам по отдельным видам'!D139/'по платежам по отдельным видам'!D138</f>
        <v>0.03794779473013731</v>
      </c>
      <c r="E112" s="52">
        <f>'по выплатам по отдельным видам'!E139/'по платежам по отдельным видам'!E138</f>
        <v>0.056508986680525335</v>
      </c>
      <c r="F112" s="52">
        <f>'по выплатам по отдельным видам'!F139/'по платежам по отдельным видам'!F138</f>
        <v>0.007158334482312433</v>
      </c>
      <c r="G112" s="52">
        <f>'по выплатам по отдельным видам'!G139/'по платежам по отдельным видам'!G138</f>
        <v>0.031276710117408124</v>
      </c>
      <c r="H112" s="52">
        <f>'по выплатам по отдельным видам'!H139/'по платежам по отдельным видам'!H138</f>
        <v>0.04521411415972104</v>
      </c>
      <c r="I112" s="4"/>
      <c r="J112" s="51">
        <f t="shared" si="8"/>
        <v>-0.014860834313300555</v>
      </c>
      <c r="K112" s="51">
        <f t="shared" si="9"/>
        <v>-0.02155538295766752</v>
      </c>
    </row>
    <row r="113" spans="1:11" s="40" customFormat="1" ht="25.5">
      <c r="A113" s="68" t="s">
        <v>86</v>
      </c>
      <c r="B113" s="52">
        <f>'по выплатам по отдельным видам'!B140/'по платежам по отдельным видам'!B139</f>
        <v>0.26685613969108496</v>
      </c>
      <c r="C113" s="52">
        <f>'по выплатам по отдельным видам'!C140/'по платежам по отдельным видам'!C139</f>
        <v>0.15099364794300063</v>
      </c>
      <c r="D113" s="52">
        <f>'по выплатам по отдельным видам'!D140/'по платежам по отдельным видам'!D139</f>
        <v>0.11876321959873104</v>
      </c>
      <c r="E113" s="52">
        <f>'по выплатам по отдельным видам'!E140/'по платежам по отдельным видам'!E139</f>
        <v>0.2155801693214978</v>
      </c>
      <c r="F113" s="52">
        <f>'по выплатам по отдельным видам'!F140/'по платежам по отдельным видам'!F139</f>
        <v>0.2143165722988327</v>
      </c>
      <c r="G113" s="52">
        <f>'по выплатам по отдельным видам'!G140/'по платежам по отдельным видам'!G139</f>
        <v>0.17188468326127504</v>
      </c>
      <c r="H113" s="52">
        <f>'по выплатам по отдельным видам'!H140/'по платежам по отдельным видам'!H139</f>
        <v>0.027705188678215052</v>
      </c>
      <c r="I113" s="4"/>
      <c r="J113" s="51">
        <f t="shared" si="8"/>
        <v>-0.12328845926478557</v>
      </c>
      <c r="K113" s="51">
        <f t="shared" si="9"/>
        <v>-0.09497145642980992</v>
      </c>
    </row>
    <row r="114" spans="1:11" s="40" customFormat="1" ht="13.5">
      <c r="A114" s="68" t="s">
        <v>87</v>
      </c>
      <c r="B114" s="52">
        <f>'по выплатам по отдельным видам'!B141/'по платежам по отдельным видам'!B140</f>
        <v>0.050320129741252474</v>
      </c>
      <c r="C114" s="52">
        <f>'по выплатам по отдельным видам'!C141/'по платежам по отдельным видам'!C140</f>
        <v>0.05202569488496499</v>
      </c>
      <c r="D114" s="52">
        <f>'по выплатам по отдельным видам'!D141/'по платежам по отдельным видам'!D140</f>
        <v>0.062153483654256596</v>
      </c>
      <c r="E114" s="52">
        <f>'по выплатам по отдельным видам'!E141/'по платежам по отдельным видам'!E140</f>
        <v>0.05768734019560947</v>
      </c>
      <c r="F114" s="52">
        <f>'по выплатам по отдельным видам'!F141/'по платежам по отдельным видам'!F140</f>
        <v>0.14331472236140594</v>
      </c>
      <c r="G114" s="52">
        <f>'по выплатам по отдельным видам'!G141/'по платежам по отдельным видам'!G140</f>
        <v>0.07363849721875167</v>
      </c>
      <c r="H114" s="52">
        <f>'по выплатам по отдельным видам'!H141/'по платежам по отдельным видам'!H140</f>
        <v>0.10701572159607252</v>
      </c>
      <c r="I114" s="4"/>
      <c r="J114" s="51">
        <f t="shared" si="8"/>
        <v>0.05499002671110753</v>
      </c>
      <c r="K114" s="51">
        <f t="shared" si="9"/>
        <v>0.023318367477499193</v>
      </c>
    </row>
    <row r="115" spans="1:11" s="40" customFormat="1" ht="13.5">
      <c r="A115" s="68" t="s">
        <v>92</v>
      </c>
      <c r="B115" s="52"/>
      <c r="C115" s="52"/>
      <c r="D115" s="52"/>
      <c r="E115" s="52"/>
      <c r="F115" s="52"/>
      <c r="G115" s="52"/>
      <c r="H115" s="52"/>
      <c r="I115" s="4"/>
      <c r="J115" s="51">
        <f t="shared" si="8"/>
        <v>0</v>
      </c>
      <c r="K115" s="51">
        <f t="shared" si="9"/>
        <v>0</v>
      </c>
    </row>
    <row r="116" spans="1:11" s="40" customFormat="1" ht="13.5">
      <c r="A116" s="68" t="s">
        <v>99</v>
      </c>
      <c r="B116" s="52">
        <f>'по выплатам по отдельным видам'!B143/'по платежам по отдельным видам'!B142</f>
        <v>1.047348793900957</v>
      </c>
      <c r="C116" s="52">
        <f>'по выплатам по отдельным видам'!C143/'по платежам по отдельным видам'!C142</f>
        <v>1.4205960173273782</v>
      </c>
      <c r="D116" s="52">
        <f>'по выплатам по отдельным видам'!D143/'по платежам по отдельным видам'!D142</f>
        <v>1.871179183138326</v>
      </c>
      <c r="E116" s="52">
        <f>'по выплатам по отдельным видам'!E143/'по платежам по отдельным видам'!E142</f>
        <v>1.7902839523519953</v>
      </c>
      <c r="F116" s="52">
        <f>'по выплатам по отдельным видам'!F143/'по платежам по отдельным видам'!F142</f>
        <v>1.8488738879180064</v>
      </c>
      <c r="G116" s="52">
        <f>'по выплатам по отдельным видам'!G143/'по платежам по отдельным видам'!G142</f>
        <v>1.743349696656326</v>
      </c>
      <c r="H116" s="52">
        <f>'по выплатам по отдельным видам'!H143/'по платежам по отдельным видам'!H142</f>
        <v>1.8390981415671634</v>
      </c>
      <c r="I116" s="4"/>
      <c r="J116" s="51">
        <f t="shared" si="8"/>
        <v>0.4185021242397853</v>
      </c>
      <c r="K116" s="51">
        <f t="shared" si="9"/>
        <v>0.6960009027553691</v>
      </c>
    </row>
    <row r="117" spans="1:11" s="40" customFormat="1" ht="13.5">
      <c r="A117" s="68" t="s">
        <v>95</v>
      </c>
      <c r="B117" s="52">
        <f>'по выплатам по отдельным видам'!B144/'по платежам по отдельным видам'!B143</f>
        <v>0.0657851213209614</v>
      </c>
      <c r="C117" s="52">
        <f>'по выплатам по отдельным видам'!C144/'по платежам по отдельным видам'!C143</f>
        <v>0.11418922917131313</v>
      </c>
      <c r="D117" s="52">
        <f>'по выплатам по отдельным видам'!D144/'по платежам по отдельным видам'!D143</f>
        <v>0.015806766331740083</v>
      </c>
      <c r="E117" s="52">
        <f>'по выплатам по отдельным видам'!E144/'по платежам по отдельным видам'!E143</f>
        <v>-0.012122365250411207</v>
      </c>
      <c r="F117" s="52">
        <f>'по выплатам по отдельным видам'!F144/'по платежам по отдельным видам'!F143</f>
        <v>0.03065620490020401</v>
      </c>
      <c r="G117" s="52">
        <f>'по выплатам по отдельным видам'!G144/'по платежам по отдельным видам'!G143</f>
        <v>0.09943510372339359</v>
      </c>
      <c r="H117" s="52">
        <f>'по выплатам по отдельным видам'!H144/'по платежам по отдельным видам'!H143</f>
        <v>0.0589618497306078</v>
      </c>
      <c r="I117" s="4"/>
      <c r="J117" s="51">
        <f t="shared" si="8"/>
        <v>-0.05522737944070533</v>
      </c>
      <c r="K117" s="51">
        <f t="shared" si="9"/>
        <v>0.033649982402432194</v>
      </c>
    </row>
    <row r="118" spans="1:11" s="40" customFormat="1" ht="13.5">
      <c r="A118" s="68"/>
      <c r="B118" s="51"/>
      <c r="C118" s="52"/>
      <c r="D118" s="52"/>
      <c r="E118" s="52"/>
      <c r="F118" s="52"/>
      <c r="G118" s="52"/>
      <c r="H118" s="52"/>
      <c r="I118" s="4"/>
      <c r="J118" s="51">
        <f t="shared" si="8"/>
        <v>0</v>
      </c>
      <c r="K118" s="51">
        <f t="shared" si="9"/>
        <v>0</v>
      </c>
    </row>
    <row r="119" spans="1:11" s="40" customFormat="1" ht="13.5">
      <c r="A119" s="67" t="s">
        <v>88</v>
      </c>
      <c r="B119" s="51">
        <f>'по выплатам по отдельным видам'!B146/'по платежам по отдельным видам'!B145</f>
        <v>0.2789010952870702</v>
      </c>
      <c r="C119" s="51">
        <f>'по выплатам по отдельным видам'!C146/'по платежам по отдельным видам'!C145</f>
        <v>0.2998059360872922</v>
      </c>
      <c r="D119" s="51">
        <f>'по выплатам по отдельным видам'!D146/'по платежам по отдельным видам'!D145</f>
        <v>0.28189209413443633</v>
      </c>
      <c r="E119" s="51">
        <f>'по выплатам по отдельным видам'!E146/'по платежам по отдельным видам'!E145</f>
        <v>0.3727435489712742</v>
      </c>
      <c r="F119" s="51">
        <f>'по выплатам по отдельным видам'!F146/'по платежам по отдельным видам'!F145</f>
        <v>0.3320743723245932</v>
      </c>
      <c r="G119" s="51">
        <f>'по выплатам по отдельным видам'!G146/'по платежам по отдельным видам'!G145</f>
        <v>0.32057497371957266</v>
      </c>
      <c r="H119" s="51">
        <f>'по выплатам по отдельным видам'!H146/'по платежам по отдельным видам'!H145</f>
        <v>0.32843576441460154</v>
      </c>
      <c r="I119" s="4"/>
      <c r="J119" s="51">
        <f t="shared" si="8"/>
        <v>0.028629828327309315</v>
      </c>
      <c r="K119" s="51">
        <f t="shared" si="9"/>
        <v>0.041673878432502476</v>
      </c>
    </row>
    <row r="120" spans="1:11" s="40" customFormat="1" ht="13.5">
      <c r="A120" s="68" t="s">
        <v>93</v>
      </c>
      <c r="B120" s="52">
        <f>'по выплатам по отдельным видам'!B147/'по платежам по отдельным видам'!B146</f>
        <v>0.02910062862503626</v>
      </c>
      <c r="C120" s="52">
        <f>'по выплатам по отдельным видам'!C147/'по платежам по отдельным видам'!C146</f>
        <v>0.11595677192368752</v>
      </c>
      <c r="D120" s="52">
        <f>'по выплатам по отдельным видам'!D147/'по платежам по отдельным видам'!D146</f>
        <v>0.03304700986050329</v>
      </c>
      <c r="E120" s="52">
        <f>'по выплатам по отдельным видам'!E147/'по платежам по отдельным видам'!E146</f>
        <v>0.045075879222234314</v>
      </c>
      <c r="F120" s="52">
        <f>'по выплатам по отдельным видам'!F147/'по платежам по отдельным видам'!F146</f>
        <v>0.10155967445902443</v>
      </c>
      <c r="G120" s="52">
        <f>'по выплатам по отдельным видам'!G147/'по платежам по отдельным видам'!G146</f>
        <v>0.07010938028470333</v>
      </c>
      <c r="H120" s="52">
        <f>'по выплатам по отдельным видам'!H147/'по платежам по отдельным видам'!H146</f>
        <v>0.047597989332937365</v>
      </c>
      <c r="I120" s="4"/>
      <c r="J120" s="51">
        <f t="shared" si="8"/>
        <v>-0.06835878259075015</v>
      </c>
      <c r="K120" s="51">
        <f t="shared" si="9"/>
        <v>0.04100875165966707</v>
      </c>
    </row>
    <row r="121" spans="1:11" s="40" customFormat="1" ht="13.5">
      <c r="A121" s="68" t="s">
        <v>90</v>
      </c>
      <c r="B121" s="52">
        <f>'по выплатам по отдельным видам'!B148/'по платежам по отдельным видам'!B147</f>
        <v>0.3614822360751561</v>
      </c>
      <c r="C121" s="52">
        <f>'по выплатам по отдельным видам'!C148/'по платежам по отдельным видам'!C147</f>
        <v>0.3759614600318925</v>
      </c>
      <c r="D121" s="52">
        <f>'по выплатам по отдельным видам'!D148/'по платежам по отдельным видам'!D147</f>
        <v>0.39705796904403806</v>
      </c>
      <c r="E121" s="52">
        <f>'по выплатам по отдельным видам'!E148/'по платежам по отдельным видам'!E147</f>
        <v>0.6046864599451789</v>
      </c>
      <c r="F121" s="52">
        <f>'по выплатам по отдельным видам'!F148/'по платежам по отдельным видам'!F147</f>
        <v>0.42225884848280987</v>
      </c>
      <c r="G121" s="52">
        <f>'по выплатам по отдельным видам'!G148/'по платежам по отдельным видам'!G147</f>
        <v>0.4379749842320009</v>
      </c>
      <c r="H121" s="52">
        <f>'по выплатам по отдельным видам'!H148/'по платежам по отдельным видам'!H147</f>
        <v>0.4424040057184214</v>
      </c>
      <c r="I121" s="4"/>
      <c r="J121" s="51">
        <f t="shared" si="8"/>
        <v>0.06644254568652891</v>
      </c>
      <c r="K121" s="51">
        <f t="shared" si="9"/>
        <v>0.07649274815684476</v>
      </c>
    </row>
    <row r="122" spans="1:11" s="40" customFormat="1" ht="13.5">
      <c r="A122" s="68" t="s">
        <v>91</v>
      </c>
      <c r="B122" s="52">
        <f>'по выплатам по отдельным видам'!B149/'по платежам по отдельным видам'!B148</f>
        <v>0.3857432396632811</v>
      </c>
      <c r="C122" s="52">
        <f>'по выплатам по отдельным видам'!C149/'по платежам по отдельным видам'!C148</f>
        <v>0.3325859272433433</v>
      </c>
      <c r="D122" s="52">
        <f>'по выплатам по отдельным видам'!D149/'по платежам по отдельным видам'!D148</f>
        <v>0.38706848828487384</v>
      </c>
      <c r="E122" s="52">
        <f>'по выплатам по отдельным видам'!E149/'по платежам по отдельным видам'!E148</f>
        <v>0.2350812004886504</v>
      </c>
      <c r="F122" s="52">
        <f>'по выплатам по отдельным видам'!F149/'по платежам по отдельным видам'!F148</f>
        <v>0.28090050317554194</v>
      </c>
      <c r="G122" s="52">
        <f>'по выплатам по отдельным видам'!G149/'по платежам по отдельным видам'!G148</f>
        <v>0.301914852036329</v>
      </c>
      <c r="H122" s="52">
        <f>'по выплатам по отдельным видам'!H149/'по платежам по отдельным видам'!H148</f>
        <v>0.226662694202847</v>
      </c>
      <c r="I122" s="4"/>
      <c r="J122" s="51">
        <f t="shared" si="8"/>
        <v>-0.1059232330404963</v>
      </c>
      <c r="K122" s="51">
        <f t="shared" si="9"/>
        <v>-0.0838283876269521</v>
      </c>
    </row>
    <row r="123" spans="1:11" s="40" customFormat="1" ht="13.5">
      <c r="A123" s="68" t="s">
        <v>94</v>
      </c>
      <c r="B123" s="52">
        <f>'по выплатам по отдельным видам'!B150/'по платежам по отдельным видам'!B149</f>
        <v>0.015079097281669375</v>
      </c>
      <c r="C123" s="52">
        <f>'по выплатам по отдельным видам'!C150/'по платежам по отдельным видам'!C149</f>
        <v>0.028172611878540994</v>
      </c>
      <c r="D123" s="52">
        <f>'по выплатам по отдельным видам'!D150/'по платежам по отдельным видам'!D149</f>
        <v>0</v>
      </c>
      <c r="E123" s="52">
        <f>'по выплатам по отдельным видам'!E150/'по платежам по отдельным видам'!E149</f>
        <v>0</v>
      </c>
      <c r="F123" s="52">
        <f>'по выплатам по отдельным видам'!F150/'по платежам по отдельным видам'!F149</f>
        <v>3.774235343754181E-05</v>
      </c>
      <c r="G123" s="52">
        <f>'по выплатам по отдельным видам'!G150/'по платежам по отдельным видам'!G149</f>
        <v>0.02100051972230612</v>
      </c>
      <c r="H123" s="52">
        <f>'по выплатам по отдельным видам'!H150/'по платежам по отдельным видам'!H149</f>
        <v>0.016904299679877367</v>
      </c>
      <c r="I123" s="4"/>
      <c r="J123" s="51">
        <f t="shared" si="8"/>
        <v>-0.011268312198663626</v>
      </c>
      <c r="K123" s="51">
        <f t="shared" si="9"/>
        <v>0.005921422440636745</v>
      </c>
    </row>
    <row r="124" spans="1:11" s="40" customFormat="1" ht="13.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40" customFormat="1" ht="13.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40" customFormat="1" ht="13.5">
      <c r="A126" s="68"/>
      <c r="B126" s="12"/>
      <c r="C126" s="61"/>
      <c r="D126" s="61"/>
      <c r="E126" s="61"/>
      <c r="F126" s="61"/>
      <c r="G126" s="12"/>
      <c r="H126" s="61"/>
      <c r="I126" s="4"/>
      <c r="J126" s="72"/>
      <c r="K126" s="72"/>
    </row>
    <row r="127" spans="1:11" s="40" customFormat="1" ht="13.5">
      <c r="A127" s="71" t="s">
        <v>113</v>
      </c>
      <c r="B127" s="49"/>
      <c r="C127" s="49"/>
      <c r="D127" s="49"/>
      <c r="E127" s="49"/>
      <c r="F127" s="49"/>
      <c r="G127" s="49"/>
      <c r="H127" s="49"/>
      <c r="I127" s="4"/>
      <c r="J127" s="51"/>
      <c r="K127" s="51"/>
    </row>
    <row r="128" spans="1:11" s="40" customFormat="1" ht="13.5">
      <c r="A128" s="71" t="s">
        <v>98</v>
      </c>
      <c r="B128" s="51">
        <f>'по выплатам по отдельным видам'!B153/'по платежам по отдельным видам'!B153</f>
        <v>0.2938094930938606</v>
      </c>
      <c r="C128" s="51">
        <f>'по выплатам по отдельным видам'!C153/'по платежам по отдельным видам'!C153</f>
        <v>0.3227029101667583</v>
      </c>
      <c r="D128" s="51">
        <f>'по выплатам по отдельным видам'!D153/'по платежам по отдельным видам'!D153</f>
        <v>0.3651586005297745</v>
      </c>
      <c r="E128" s="51">
        <f>'по выплатам по отдельным видам'!E153/'по платежам по отдельным видам'!E153</f>
        <v>0.3607178475327611</v>
      </c>
      <c r="F128" s="51">
        <f>'по выплатам по отдельным видам'!F153/'по платежам по отдельным видам'!F153</f>
        <v>0.28544391915066814</v>
      </c>
      <c r="G128" s="51">
        <f>'по выплатам по отдельным видам'!G153/'по платежам по отдельным видам'!G153</f>
        <v>0.3300269547607534</v>
      </c>
      <c r="H128" s="51">
        <f>'по выплатам по отдельным видам'!H153/'по платежам по отдельным видам'!H153</f>
        <v>0.2673109610290133</v>
      </c>
      <c r="I128" s="4"/>
      <c r="J128" s="51">
        <f>H128-C128</f>
        <v>-0.05539194913774498</v>
      </c>
      <c r="K128" s="51">
        <f>G128-B128</f>
        <v>0.03621746166689277</v>
      </c>
    </row>
    <row r="129" spans="1:11" s="40" customFormat="1" ht="13.5">
      <c r="A129" s="6"/>
      <c r="B129" s="51"/>
      <c r="C129" s="51"/>
      <c r="D129" s="51"/>
      <c r="E129" s="51"/>
      <c r="F129" s="51"/>
      <c r="G129" s="51"/>
      <c r="H129" s="51"/>
      <c r="I129" s="4"/>
      <c r="J129" s="51"/>
      <c r="K129" s="51"/>
    </row>
    <row r="130" spans="1:11" s="40" customFormat="1" ht="13.5">
      <c r="A130" s="6" t="s">
        <v>100</v>
      </c>
      <c r="B130" s="51">
        <f>'по выплатам по отдельным видам'!B155/'по платежам по отдельным видам'!B155</f>
        <v>0.0344404500866694</v>
      </c>
      <c r="C130" s="51">
        <f>'по выплатам по отдельным видам'!C155/'по платежам по отдельным видам'!C155</f>
        <v>0.0680670470466484</v>
      </c>
      <c r="D130" s="51">
        <f>'по выплатам по отдельным видам'!D155/'по платежам по отдельным видам'!D155</f>
        <v>0.05975323674977334</v>
      </c>
      <c r="E130" s="51">
        <f>'по выплатам по отдельным видам'!E155/'по платежам по отдельным видам'!E155</f>
        <v>0.05381792045164405</v>
      </c>
      <c r="F130" s="51">
        <f>'по выплатам по отдельным видам'!F155/'по платежам по отдельным видам'!F155</f>
        <v>0.1397361544523631</v>
      </c>
      <c r="G130" s="51">
        <f>'по выплатам по отдельным видам'!G155/'по платежам по отдельным видам'!G155</f>
        <v>0.08007878198554053</v>
      </c>
      <c r="H130" s="51">
        <f>'по выплатам по отдельным видам'!H155/'по платежам по отдельным видам'!H155</f>
        <v>0.07822607539896353</v>
      </c>
      <c r="I130" s="4"/>
      <c r="J130" s="51">
        <f>H130-C130</f>
        <v>0.010159028352315136</v>
      </c>
      <c r="K130" s="51">
        <f>G130-B130</f>
        <v>0.04563833189887113</v>
      </c>
    </row>
    <row r="131" spans="1:11" s="40" customFormat="1" ht="13.5">
      <c r="A131" s="6"/>
      <c r="B131" s="51"/>
      <c r="C131" s="51"/>
      <c r="D131" s="51"/>
      <c r="E131" s="51"/>
      <c r="F131" s="51"/>
      <c r="G131" s="51"/>
      <c r="H131" s="51"/>
      <c r="I131" s="4"/>
      <c r="J131" s="51">
        <f>H131-C131</f>
        <v>0</v>
      </c>
      <c r="K131" s="51">
        <f>G131-B131</f>
        <v>0</v>
      </c>
    </row>
    <row r="132" spans="1:11" s="40" customFormat="1" ht="13.5">
      <c r="A132" s="67" t="s">
        <v>81</v>
      </c>
      <c r="B132" s="51">
        <f>'по выплатам по отдельным видам'!B157/'по платежам по отдельным видам'!B157</f>
        <v>0.30959724483288936</v>
      </c>
      <c r="C132" s="51">
        <f>'по выплатам по отдельным видам'!C157/'по платежам по отдельным видам'!C157</f>
        <v>0.34057044098897227</v>
      </c>
      <c r="D132" s="51">
        <f>'по выплатам по отдельным видам'!D157/'по платежам по отдельным видам'!D157</f>
        <v>0.39215328781921277</v>
      </c>
      <c r="E132" s="51">
        <f>'по выплатам по отдельным видам'!E157/'по платежам по отдельным видам'!E157</f>
        <v>0.38952102004293915</v>
      </c>
      <c r="F132" s="51">
        <f>'по выплатам по отдельным видам'!F157/'по платежам по отдельным видам'!F157</f>
        <v>0.28796844838319985</v>
      </c>
      <c r="G132" s="51">
        <f>'по выплатам по отдельным видам'!G157/'по платежам по отдельным видам'!G157</f>
        <v>0.3472591675065815</v>
      </c>
      <c r="H132" s="51">
        <f>'по выплатам по отдельным видам'!H157/'по платежам по отдельным видам'!H157</f>
        <v>0.26813317353327126</v>
      </c>
      <c r="I132" s="4"/>
      <c r="J132" s="51">
        <f>H132-C132</f>
        <v>-0.072437267455701</v>
      </c>
      <c r="K132" s="51">
        <f>G132-B132</f>
        <v>0.037661922673692116</v>
      </c>
    </row>
    <row r="133" spans="1:11" s="40" customFormat="1" ht="13.5">
      <c r="A133" s="68" t="s">
        <v>79</v>
      </c>
      <c r="B133" s="52">
        <f>'по выплатам по отдельным видам'!B158/'по платежам по отдельным видам'!B158</f>
        <v>0.539765483113495</v>
      </c>
      <c r="C133" s="52">
        <f>'по выплатам по отдельным видам'!C158/'по платежам по отдельным видам'!C158</f>
        <v>0.8089299485863942</v>
      </c>
      <c r="D133" s="52">
        <f>'по выплатам по отдельным видам'!D158/'по платежам по отдельным видам'!D158</f>
        <v>0.6617743934</v>
      </c>
      <c r="E133" s="52">
        <f>'по выплатам по отдельным видам'!E158/'по платежам по отдельным видам'!E158</f>
        <v>0.5563942461920877</v>
      </c>
      <c r="F133" s="52">
        <f>'по выплатам по отдельным видам'!F158/'по платежам по отдельным видам'!F158</f>
        <v>0.5640958520533033</v>
      </c>
      <c r="G133" s="52">
        <f>'по выплатам по отдельным видам'!G158/'по платежам по отдельным видам'!G158</f>
        <v>0.639725731851043</v>
      </c>
      <c r="H133" s="52">
        <f>'по выплатам по отдельным видам'!H158/'по платежам по отдельным видам'!H158</f>
        <v>0.6553349791851683</v>
      </c>
      <c r="I133" s="4"/>
      <c r="J133" s="51">
        <f>H133-C133</f>
        <v>-0.15359496940122597</v>
      </c>
      <c r="K133" s="51">
        <f>G133-B133</f>
        <v>0.09996024873754794</v>
      </c>
    </row>
    <row r="134" spans="1:11" s="40" customFormat="1" ht="25.5">
      <c r="A134" s="68" t="s">
        <v>80</v>
      </c>
      <c r="B134" s="52">
        <f>'по выплатам по отдельным видам'!B159/'по платежам по отдельным видам'!B159</f>
        <v>0.12315742682225382</v>
      </c>
      <c r="C134" s="52">
        <f>'по выплатам по отдельным видам'!C159/'по платежам по отдельным видам'!C159</f>
        <v>0.09806129727694173</v>
      </c>
      <c r="D134" s="52">
        <f>'по выплатам по отдельным видам'!D159/'по платежам по отдельным видам'!D159</f>
        <v>0.12498470636723868</v>
      </c>
      <c r="E134" s="52">
        <f>'по выплатам по отдельным видам'!E159/'по платежам по отдельным видам'!E159</f>
        <v>1.2975871638684409</v>
      </c>
      <c r="F134" s="52">
        <f>'по выплатам по отдельным видам'!F159/'по платежам по отдельным видам'!F159</f>
        <v>0.07868959138523786</v>
      </c>
      <c r="G134" s="52">
        <f>'по выплатам по отдельным видам'!G159/'по платежам по отдельным видам'!G159</f>
        <v>0.13818042763202626</v>
      </c>
      <c r="H134" s="52">
        <f>'по выплатам по отдельным видам'!H159/'по платежам по отдельным видам'!H159</f>
        <v>0.1282458670361173</v>
      </c>
      <c r="I134" s="4"/>
      <c r="J134" s="51">
        <f>H134-C134</f>
        <v>0.030184569759175564</v>
      </c>
      <c r="K134" s="51">
        <f>G134-B134</f>
        <v>0.015023000809772438</v>
      </c>
    </row>
    <row r="135" spans="1:11" s="40" customFormat="1" ht="13.5">
      <c r="A135" s="68"/>
      <c r="B135" s="52"/>
      <c r="C135" s="52"/>
      <c r="D135" s="52"/>
      <c r="E135" s="52"/>
      <c r="F135" s="52"/>
      <c r="G135" s="52"/>
      <c r="H135" s="52"/>
      <c r="I135" s="4"/>
      <c r="J135" s="51"/>
      <c r="K135" s="51"/>
    </row>
    <row r="136" spans="1:11" s="40" customFormat="1" ht="13.5">
      <c r="A136" s="68" t="s">
        <v>83</v>
      </c>
      <c r="B136" s="52">
        <f>'по выплатам по отдельным видам'!B161/'по платежам по отдельным видам'!B161</f>
        <v>0.38712142792404086</v>
      </c>
      <c r="C136" s="52">
        <f>'по выплатам по отдельным видам'!C161/'по платежам по отдельным видам'!C161</f>
        <v>0.06428680562135049</v>
      </c>
      <c r="D136" s="52">
        <f>'по выплатам по отдельным видам'!D161/'по платежам по отдельным видам'!D161</f>
        <v>0.1851083603593314</v>
      </c>
      <c r="E136" s="52">
        <f>'по выплатам по отдельным видам'!E161/'по платежам по отдельным видам'!E161</f>
        <v>1.0617519254826953</v>
      </c>
      <c r="F136" s="52">
        <f>'по выплатам по отдельным видам'!F161/'по платежам по отдельным видам'!F161</f>
        <v>0.4396971478314998</v>
      </c>
      <c r="G136" s="52">
        <f>'по выплатам по отдельным видам'!G161/'по платежам по отдельным видам'!G161</f>
        <v>0.21388801218388365</v>
      </c>
      <c r="H136" s="52">
        <f>'по выплатам по отдельным видам'!H161/'по платежам по отдельным видам'!H161</f>
        <v>0.43891276052584394</v>
      </c>
      <c r="I136" s="4"/>
      <c r="J136" s="51">
        <f aca="true" t="shared" si="10" ref="J136:J149">H136-C136</f>
        <v>0.37462595490449346</v>
      </c>
      <c r="K136" s="51">
        <f aca="true" t="shared" si="11" ref="K136:K149">G136-B136</f>
        <v>-0.17323341574015722</v>
      </c>
    </row>
    <row r="137" spans="1:11" s="40" customFormat="1" ht="13.5">
      <c r="A137" s="68" t="s">
        <v>84</v>
      </c>
      <c r="B137" s="52">
        <f>'по выплатам по отдельным видам'!B162/'по платежам по отдельным видам'!B162</f>
        <v>0.5564598946774258</v>
      </c>
      <c r="C137" s="52">
        <f>'по выплатам по отдельным видам'!C162/'по платежам по отдельным видам'!C162</f>
        <v>0.5827029985143893</v>
      </c>
      <c r="D137" s="52">
        <f>'по выплатам по отдельным видам'!D162/'по платежам по отдельным видам'!D162</f>
        <v>0.6955649045912449</v>
      </c>
      <c r="E137" s="52">
        <f>'по выплатам по отдельным видам'!E162/'по платежам по отдельным видам'!E162</f>
        <v>0.5259873844859001</v>
      </c>
      <c r="F137" s="52">
        <f>'по выплатам по отдельным видам'!F162/'по платежам по отдельным видам'!F162</f>
        <v>0.699942249250415</v>
      </c>
      <c r="G137" s="52">
        <f>'по выплатам по отдельным видам'!G162/'по платежам по отдельным видам'!G162</f>
        <v>0.6194640292847757</v>
      </c>
      <c r="H137" s="52">
        <f>'по выплатам по отдельным видам'!H162/'по платежам по отдельным видам'!H162</f>
        <v>0.5953061519547311</v>
      </c>
      <c r="I137" s="4"/>
      <c r="J137" s="51">
        <f t="shared" si="10"/>
        <v>0.012603153440341797</v>
      </c>
      <c r="K137" s="51">
        <f t="shared" si="11"/>
        <v>0.06300413460734988</v>
      </c>
    </row>
    <row r="138" spans="1:11" s="40" customFormat="1" ht="13.5">
      <c r="A138" s="68" t="s">
        <v>85</v>
      </c>
      <c r="B138" s="52">
        <f>'по выплатам по отдельным видам'!B163/'по платежам по отдельным видам'!B163</f>
        <v>0.02518052897654385</v>
      </c>
      <c r="C138" s="52">
        <f>'по выплатам по отдельным видам'!C163/'по платежам по отдельным видам'!C163</f>
        <v>0.03503727671466012</v>
      </c>
      <c r="D138" s="52">
        <f>'по выплатам по отдельным видам'!D163/'по платежам по отдельным видам'!D163</f>
        <v>0.02078457917906322</v>
      </c>
      <c r="E138" s="52">
        <f>'по выплатам по отдельным видам'!E163/'по платежам по отдельным видам'!E163</f>
        <v>0.02886451342470504</v>
      </c>
      <c r="F138" s="52">
        <f>'по выплатам по отдельным видам'!F163/'по платежам по отдельным видам'!F163</f>
        <v>0.004611192930809669</v>
      </c>
      <c r="G138" s="52">
        <f>'по выплатам по отдельным видам'!G163/'по платежам по отдельным видам'!G163</f>
        <v>0.015953773006034604</v>
      </c>
      <c r="H138" s="52">
        <f>'по выплатам по отдельным видам'!H163/'по платежам по отдельным видам'!H163</f>
        <v>0.017714220661750314</v>
      </c>
      <c r="I138" s="4"/>
      <c r="J138" s="51">
        <f t="shared" si="10"/>
        <v>-0.01732305605290981</v>
      </c>
      <c r="K138" s="51">
        <f t="shared" si="11"/>
        <v>-0.009226755970509246</v>
      </c>
    </row>
    <row r="139" spans="1:11" s="40" customFormat="1" ht="25.5">
      <c r="A139" s="68" t="s">
        <v>86</v>
      </c>
      <c r="B139" s="52">
        <f>'по выплатам по отдельным видам'!B164/'по платежам по отдельным видам'!B164</f>
        <v>0.14770036370570086</v>
      </c>
      <c r="C139" s="52">
        <f>'по выплатам по отдельным видам'!C164/'по платежам по отдельным видам'!C164</f>
        <v>0.08569143553607786</v>
      </c>
      <c r="D139" s="52">
        <f>'по выплатам по отдельным видам'!D164/'по платежам по отдельным видам'!D164</f>
        <v>0.0711411519824794</v>
      </c>
      <c r="E139" s="52">
        <f>'по выплатам по отдельным видам'!E164/'по платежам по отдельным видам'!E164</f>
        <v>0.11133003092856614</v>
      </c>
      <c r="F139" s="52">
        <f>'по выплатам по отдельным видам'!F164/'по платежам по отдельным видам'!F164</f>
        <v>0.05736937275020333</v>
      </c>
      <c r="G139" s="52">
        <f>'по выплатам по отдельным видам'!G164/'по платежам по отдельным видам'!G164</f>
        <v>0.07796179341801332</v>
      </c>
      <c r="H139" s="52">
        <f>'по выплатам по отдельным видам'!H164/'по платежам по отдельным видам'!H164</f>
        <v>0.023664892707574374</v>
      </c>
      <c r="I139" s="4"/>
      <c r="J139" s="51">
        <f t="shared" si="10"/>
        <v>-0.062026542828503485</v>
      </c>
      <c r="K139" s="51">
        <f t="shared" si="11"/>
        <v>-0.06973857028768754</v>
      </c>
    </row>
    <row r="140" spans="1:11" s="40" customFormat="1" ht="13.5">
      <c r="A140" s="68" t="s">
        <v>87</v>
      </c>
      <c r="B140" s="52">
        <f>'по выплатам по отдельным видам'!B165/'по платежам по отдельным видам'!B165</f>
        <v>0.02754503420972424</v>
      </c>
      <c r="C140" s="52">
        <f>'по выплатам по отдельным видам'!C165/'по платежам по отдельным видам'!C165</f>
        <v>0.03454356458087905</v>
      </c>
      <c r="D140" s="52">
        <f>'по выплатам по отдельным видам'!D165/'по платежам по отдельным видам'!D165</f>
        <v>0.029371177321887754</v>
      </c>
      <c r="E140" s="52">
        <f>'по выплатам по отдельным видам'!E165/'по платежам по отдельным видам'!E165</f>
        <v>0.03424267742567891</v>
      </c>
      <c r="F140" s="52">
        <f>'по выплатам по отдельным видам'!F165/'по платежам по отдельным видам'!F165</f>
        <v>0.04102836445173221</v>
      </c>
      <c r="G140" s="52">
        <f>'по выплатам по отдельным видам'!G165/'по платежам по отдельным видам'!G165</f>
        <v>0.035547722984889736</v>
      </c>
      <c r="H140" s="52">
        <f>'по выплатам по отдельным видам'!H165/'по платежам по отдельным видам'!H165</f>
        <v>0.04092167607742007</v>
      </c>
      <c r="I140" s="4"/>
      <c r="J140" s="51">
        <f t="shared" si="10"/>
        <v>0.0063781114965410154</v>
      </c>
      <c r="K140" s="51">
        <f t="shared" si="11"/>
        <v>0.008002688775165495</v>
      </c>
    </row>
    <row r="141" spans="1:11" s="40" customFormat="1" ht="13.5">
      <c r="A141" s="68" t="s">
        <v>92</v>
      </c>
      <c r="B141" s="52"/>
      <c r="C141" s="52"/>
      <c r="D141" s="52"/>
      <c r="E141" s="52"/>
      <c r="F141" s="52"/>
      <c r="G141" s="52"/>
      <c r="H141" s="52"/>
      <c r="I141" s="4"/>
      <c r="J141" s="51">
        <f t="shared" si="10"/>
        <v>0</v>
      </c>
      <c r="K141" s="51">
        <f t="shared" si="11"/>
        <v>0</v>
      </c>
    </row>
    <row r="142" spans="1:11" s="40" customFormat="1" ht="13.5">
      <c r="A142" s="68" t="s">
        <v>99</v>
      </c>
      <c r="B142" s="52">
        <f>'по выплатам по отдельным видам'!B167/'по платежам по отдельным видам'!B167</f>
        <v>0.43496509502006037</v>
      </c>
      <c r="C142" s="52">
        <f>'по выплатам по отдельным видам'!C167/'по платежам по отдельным видам'!C167</f>
        <v>0.7213023757282828</v>
      </c>
      <c r="D142" s="52">
        <f>'по выплатам по отдельным видам'!D167/'по платежам по отдельным видам'!D167</f>
        <v>1.1692690501290803</v>
      </c>
      <c r="E142" s="52">
        <f>'по выплатам по отдельным видам'!E167/'по платежам по отдельным видам'!E167</f>
        <v>1.076367031284026</v>
      </c>
      <c r="F142" s="52">
        <f>'по выплатам по отдельным видам'!F167/'по платежам по отдельным видам'!F167</f>
        <v>0.6411267305946937</v>
      </c>
      <c r="G142" s="52">
        <f>'по выплатам по отдельным видам'!G167/'по платежам по отдельным видам'!G167</f>
        <v>0.8499723203880493</v>
      </c>
      <c r="H142" s="52">
        <f>'по выплатам по отдельным видам'!H167/'по платежам по отдельным видам'!H167</f>
        <v>0.4971693788405705</v>
      </c>
      <c r="I142" s="4"/>
      <c r="J142" s="51">
        <f t="shared" si="10"/>
        <v>-0.22413299688771232</v>
      </c>
      <c r="K142" s="51">
        <f t="shared" si="11"/>
        <v>0.4150072253679889</v>
      </c>
    </row>
    <row r="143" spans="1:11" s="40" customFormat="1" ht="13.5">
      <c r="A143" s="68" t="s">
        <v>95</v>
      </c>
      <c r="B143" s="52">
        <f>'по выплатам по отдельным видам'!B168/'по платежам по отдельным видам'!B168</f>
        <v>0.03407306859268967</v>
      </c>
      <c r="C143" s="52">
        <f>'по выплатам по отдельным видам'!C168/'по платежам по отдельным видам'!C168</f>
        <v>0.06574467758925906</v>
      </c>
      <c r="D143" s="52">
        <f>'по выплатам по отдельным видам'!D168/'по платежам по отдельным видам'!D168</f>
        <v>0.045371107810488094</v>
      </c>
      <c r="E143" s="52">
        <f>'по выплатам по отдельным видам'!E168/'по платежам по отдельным видам'!E168</f>
        <v>0.047652552149602956</v>
      </c>
      <c r="F143" s="52">
        <f>'по выплатам по отдельным видам'!F168/'по платежам по отдельным видам'!F168</f>
        <v>0.020010983494421358</v>
      </c>
      <c r="G143" s="52">
        <f>'по выплатам по отдельным видам'!G168/'по платежам по отдельным видам'!G168</f>
        <v>0.039638964314219836</v>
      </c>
      <c r="H143" s="52">
        <f>'по выплатам по отдельным видам'!H168/'по платежам по отдельным видам'!H168</f>
        <v>0.02246665249967606</v>
      </c>
      <c r="I143" s="4"/>
      <c r="J143" s="51">
        <f t="shared" si="10"/>
        <v>-0.043278025089583</v>
      </c>
      <c r="K143" s="51">
        <f t="shared" si="11"/>
        <v>0.005565895721530163</v>
      </c>
    </row>
    <row r="144" spans="1:11" s="40" customFormat="1" ht="13.5">
      <c r="A144" s="68"/>
      <c r="B144" s="52"/>
      <c r="C144" s="52"/>
      <c r="D144" s="52"/>
      <c r="E144" s="52"/>
      <c r="F144" s="52"/>
      <c r="G144" s="52"/>
      <c r="H144" s="52"/>
      <c r="I144" s="4"/>
      <c r="J144" s="51">
        <f t="shared" si="10"/>
        <v>0</v>
      </c>
      <c r="K144" s="51">
        <f t="shared" si="11"/>
        <v>0</v>
      </c>
    </row>
    <row r="145" spans="1:11" s="40" customFormat="1" ht="13.5">
      <c r="A145" s="67" t="s">
        <v>88</v>
      </c>
      <c r="B145" s="51">
        <f>'по выплатам по отдельным видам'!B170/'по платежам по отдельным видам'!B170</f>
        <v>0.26393129249390535</v>
      </c>
      <c r="C145" s="51">
        <f>'по выплатам по отдельным видам'!C170/'по платежам по отдельным видам'!C170</f>
        <v>0.28587957093290306</v>
      </c>
      <c r="D145" s="51">
        <f>'по выплатам по отдельным видам'!D170/'по платежам по отдельным видам'!D170</f>
        <v>0.2675691535200584</v>
      </c>
      <c r="E145" s="51">
        <f>'по выплатам по отдельным видам'!E170/'по платежам по отдельным видам'!E170</f>
        <v>0.2807565632015874</v>
      </c>
      <c r="F145" s="51">
        <f>'по выплатам по отдельным видам'!F170/'по платежам по отдельным видам'!F170</f>
        <v>0.307078127543054</v>
      </c>
      <c r="G145" s="51">
        <f>'по выплатам по отдельным видам'!G170/'по платежам по отдельным видам'!G170</f>
        <v>0.28619444229952157</v>
      </c>
      <c r="H145" s="51">
        <f>'по выплатам по отдельным видам'!H170/'по платежам по отдельным видам'!H170</f>
        <v>0.3111896114899458</v>
      </c>
      <c r="I145" s="4"/>
      <c r="J145" s="51">
        <f t="shared" si="10"/>
        <v>0.025310040557042723</v>
      </c>
      <c r="K145" s="51">
        <f t="shared" si="11"/>
        <v>0.022263149805616222</v>
      </c>
    </row>
    <row r="146" spans="1:11" s="40" customFormat="1" ht="13.5">
      <c r="A146" s="68" t="s">
        <v>93</v>
      </c>
      <c r="B146" s="52">
        <f>'по выплатам по отдельным видам'!B171/'по платежам по отдельным видам'!B171</f>
        <v>0.028675296116797214</v>
      </c>
      <c r="C146" s="52">
        <f>'по выплатам по отдельным видам'!C171/'по платежам по отдельным видам'!C171</f>
        <v>0.10755382726768552</v>
      </c>
      <c r="D146" s="52">
        <f>'по выплатам по отдельным видам'!D171/'по платежам по отдельным видам'!D171</f>
        <v>0.030366525795856202</v>
      </c>
      <c r="E146" s="52">
        <f>'по выплатам по отдельным видам'!E171/'по платежам по отдельным видам'!E171</f>
        <v>0.039333140475451944</v>
      </c>
      <c r="F146" s="52">
        <f>'по выплатам по отдельным видам'!F171/'по платежам по отдельным видам'!F171</f>
        <v>0.07184563105711937</v>
      </c>
      <c r="G146" s="52">
        <f>'по выплатам по отдельным видам'!G171/'по платежам по отдельным видам'!G171</f>
        <v>0.060206254192843166</v>
      </c>
      <c r="H146" s="52">
        <f>'по выплатам по отдельным видам'!H171/'по платежам по отдельным видам'!H171</f>
        <v>0.040362826418568934</v>
      </c>
      <c r="I146" s="4"/>
      <c r="J146" s="51">
        <f t="shared" si="10"/>
        <v>-0.06719100084911658</v>
      </c>
      <c r="K146" s="51">
        <f t="shared" si="11"/>
        <v>0.03153095807604595</v>
      </c>
    </row>
    <row r="147" spans="1:11" s="40" customFormat="1" ht="13.5">
      <c r="A147" s="68" t="s">
        <v>90</v>
      </c>
      <c r="B147" s="52">
        <f>'по выплатам по отдельным видам'!B172/'по платежам по отдельным видам'!B172</f>
        <v>0.3519562317570671</v>
      </c>
      <c r="C147" s="52">
        <f>'по выплатам по отдельным видам'!C172/'по платежам по отдельным видам'!C172</f>
        <v>0.36867917899719194</v>
      </c>
      <c r="D147" s="52">
        <f>'по выплатам по отдельным видам'!D172/'по платежам по отдельным видам'!D172</f>
        <v>0.38887187175271126</v>
      </c>
      <c r="E147" s="52">
        <f>'по выплатам по отдельным видам'!E172/'по платежам по отдельным видам'!E172</f>
        <v>0.41566843903776124</v>
      </c>
      <c r="F147" s="52">
        <f>'по выплатам по отдельным видам'!F172/'по платежам по отдельным видам'!F172</f>
        <v>0.41092711106565166</v>
      </c>
      <c r="G147" s="52">
        <f>'по выплатам по отдельным видам'!G172/'по платежам по отдельным видам'!G172</f>
        <v>0.39716304095061855</v>
      </c>
      <c r="H147" s="52">
        <f>'по выплатам по отдельным видам'!H172/'по платежам по отдельным видам'!H172</f>
        <v>0.43806990226142306</v>
      </c>
      <c r="I147" s="4"/>
      <c r="J147" s="51">
        <f t="shared" si="10"/>
        <v>0.06939072326423112</v>
      </c>
      <c r="K147" s="51">
        <f t="shared" si="11"/>
        <v>0.04520680919355147</v>
      </c>
    </row>
    <row r="148" spans="1:11" s="40" customFormat="1" ht="13.5">
      <c r="A148" s="68" t="s">
        <v>91</v>
      </c>
      <c r="B148" s="52">
        <f>'по выплатам по отдельным видам'!B173/'по платежам по отдельным видам'!B173</f>
        <v>0.38045635106652004</v>
      </c>
      <c r="C148" s="52">
        <f>'по выплатам по отдельным видам'!C173/'по платежам по отдельным видам'!C173</f>
        <v>0.3220146630325868</v>
      </c>
      <c r="D148" s="52">
        <f>'по выплатам по отдельным видам'!D173/'по платежам по отдельным видам'!D173</f>
        <v>0.3826044521525637</v>
      </c>
      <c r="E148" s="52">
        <f>'по выплатам по отдельным видам'!E173/'по платежам по отдельным видам'!E173</f>
        <v>0.22558955333335443</v>
      </c>
      <c r="F148" s="52">
        <f>'по выплатам по отдельным видам'!F173/'по платежам по отдельным видам'!F173</f>
        <v>0.22884475151268716</v>
      </c>
      <c r="G148" s="52">
        <f>'по выплатам по отдельным видам'!G173/'по платежам по отдельным видам'!G173</f>
        <v>0.28190571362655137</v>
      </c>
      <c r="H148" s="52">
        <f>'по выплатам по отдельным видам'!H173/'по платежам по отдельным видам'!H173</f>
        <v>0.21382995972195293</v>
      </c>
      <c r="I148" s="4"/>
      <c r="J148" s="51">
        <f t="shared" si="10"/>
        <v>-0.10818470331063387</v>
      </c>
      <c r="K148" s="51">
        <f t="shared" si="11"/>
        <v>-0.09855063743996867</v>
      </c>
    </row>
    <row r="149" spans="1:11" s="40" customFormat="1" ht="13.5">
      <c r="A149" s="68" t="s">
        <v>94</v>
      </c>
      <c r="B149" s="52">
        <f>'по выплатам по отдельным видам'!B174/'по платежам по отдельным видам'!B174</f>
        <v>0.01256549808329333</v>
      </c>
      <c r="C149" s="52">
        <f>'по выплатам по отдельным видам'!C174/'по платежам по отдельным видам'!C174</f>
        <v>0.024427478298176538</v>
      </c>
      <c r="D149" s="52">
        <f>'по выплатам по отдельным видам'!D174/'по платежам по отдельным видам'!D174</f>
        <v>0.014229882862835509</v>
      </c>
      <c r="E149" s="52">
        <f>'по выплатам по отдельным видам'!E174/'по платежам по отдельным видам'!E174</f>
        <v>0.019147212674334484</v>
      </c>
      <c r="F149" s="52">
        <f>'по выплатам по отдельным видам'!F174/'по платежам по отдельным видам'!F174</f>
        <v>0.01432371153845312</v>
      </c>
      <c r="G149" s="52">
        <f>'по выплатам по отдельным видам'!G174/'по платежам по отдельным видам'!G174</f>
        <v>0.017498960972184854</v>
      </c>
      <c r="H149" s="52">
        <f>'по выплатам по отдельным видам'!H174/'по платежам по отдельным видам'!H174</f>
        <v>0.014013812295919702</v>
      </c>
      <c r="I149" s="4"/>
      <c r="J149" s="51">
        <f t="shared" si="10"/>
        <v>-0.010413666002256836</v>
      </c>
      <c r="K149" s="51">
        <f t="shared" si="11"/>
        <v>0.004933462888891524</v>
      </c>
    </row>
    <row r="150" spans="1:10" s="40" customFormat="1" ht="12.75">
      <c r="A150"/>
      <c r="B150"/>
      <c r="C150"/>
      <c r="D150"/>
      <c r="E150"/>
      <c r="F150"/>
      <c r="G150"/>
      <c r="H150"/>
      <c r="I150"/>
      <c r="J150"/>
    </row>
    <row r="151" spans="1:10" s="40" customFormat="1" ht="12.75">
      <c r="A151"/>
      <c r="B151"/>
      <c r="C151"/>
      <c r="D151"/>
      <c r="E151"/>
      <c r="F151"/>
      <c r="G151"/>
      <c r="H151"/>
      <c r="I151"/>
      <c r="J151"/>
    </row>
    <row r="152" spans="1:10" s="40" customFormat="1" ht="12.75">
      <c r="A152"/>
      <c r="B152"/>
      <c r="C152"/>
      <c r="D152"/>
      <c r="E152"/>
      <c r="F152"/>
      <c r="G152"/>
      <c r="H152"/>
      <c r="I152"/>
      <c r="J152"/>
    </row>
    <row r="153" spans="1:10" s="40" customFormat="1" ht="12.75">
      <c r="A153"/>
      <c r="B153"/>
      <c r="C153"/>
      <c r="D153"/>
      <c r="E153"/>
      <c r="F153"/>
      <c r="G153"/>
      <c r="H153"/>
      <c r="I153"/>
      <c r="J153"/>
    </row>
    <row r="154" spans="1:10" s="40" customFormat="1" ht="12.75">
      <c r="A154"/>
      <c r="B154"/>
      <c r="C154"/>
      <c r="D154"/>
      <c r="E154"/>
      <c r="F154"/>
      <c r="G154"/>
      <c r="H154"/>
      <c r="I154"/>
      <c r="J154"/>
    </row>
    <row r="155" spans="1:10" s="40" customFormat="1" ht="12.75">
      <c r="A155"/>
      <c r="B155"/>
      <c r="C155"/>
      <c r="D155"/>
      <c r="E155"/>
      <c r="F155"/>
      <c r="G155"/>
      <c r="H155"/>
      <c r="I155"/>
      <c r="J155"/>
    </row>
    <row r="156" spans="1:10" s="40" customFormat="1" ht="12.75">
      <c r="A156"/>
      <c r="B156"/>
      <c r="C156"/>
      <c r="D156"/>
      <c r="E156"/>
      <c r="F156"/>
      <c r="G156"/>
      <c r="H156"/>
      <c r="I156"/>
      <c r="J156"/>
    </row>
    <row r="157" spans="1:10" s="40" customFormat="1" ht="12.75">
      <c r="A157"/>
      <c r="B157"/>
      <c r="C157"/>
      <c r="D157"/>
      <c r="E157"/>
      <c r="F157"/>
      <c r="G157"/>
      <c r="H157"/>
      <c r="I157"/>
      <c r="J157"/>
    </row>
    <row r="158" spans="1:10" s="40" customFormat="1" ht="12.75">
      <c r="A158"/>
      <c r="B158"/>
      <c r="C158"/>
      <c r="D158"/>
      <c r="E158"/>
      <c r="F158"/>
      <c r="G158"/>
      <c r="H158"/>
      <c r="I158"/>
      <c r="J158"/>
    </row>
    <row r="159" spans="1:10" s="40" customFormat="1" ht="12.75">
      <c r="A159"/>
      <c r="B159"/>
      <c r="C159"/>
      <c r="D159"/>
      <c r="E159"/>
      <c r="F159"/>
      <c r="G159"/>
      <c r="H159"/>
      <c r="I159"/>
      <c r="J159"/>
    </row>
    <row r="160" spans="1:10" s="40" customFormat="1" ht="12.75">
      <c r="A160"/>
      <c r="B160"/>
      <c r="C160"/>
      <c r="D160"/>
      <c r="E160"/>
      <c r="F160"/>
      <c r="G160"/>
      <c r="H160"/>
      <c r="I160"/>
      <c r="J160"/>
    </row>
    <row r="161" spans="1:10" s="40" customFormat="1" ht="12.75">
      <c r="A161"/>
      <c r="B161"/>
      <c r="C161"/>
      <c r="D161"/>
      <c r="E161"/>
      <c r="F161"/>
      <c r="G161"/>
      <c r="H161"/>
      <c r="I161"/>
      <c r="J161"/>
    </row>
    <row r="162" spans="1:10" s="40" customFormat="1" ht="12.75">
      <c r="A162"/>
      <c r="B162"/>
      <c r="C162"/>
      <c r="D162"/>
      <c r="E162"/>
      <c r="F162"/>
      <c r="G162"/>
      <c r="H162"/>
      <c r="I162"/>
      <c r="J162"/>
    </row>
    <row r="163" spans="1:10" s="40" customFormat="1" ht="12.75">
      <c r="A163"/>
      <c r="B163"/>
      <c r="C163"/>
      <c r="D163"/>
      <c r="E163"/>
      <c r="F163"/>
      <c r="G163"/>
      <c r="H163"/>
      <c r="I163"/>
      <c r="J163"/>
    </row>
    <row r="164" spans="1:10" s="40" customFormat="1" ht="12.75">
      <c r="A164"/>
      <c r="B164"/>
      <c r="C164"/>
      <c r="D164"/>
      <c r="E164"/>
      <c r="F164"/>
      <c r="G164"/>
      <c r="H164"/>
      <c r="I164"/>
      <c r="J164"/>
    </row>
    <row r="165" spans="1:10" s="40" customFormat="1" ht="12.75">
      <c r="A165"/>
      <c r="B165"/>
      <c r="C165"/>
      <c r="D165"/>
      <c r="E165"/>
      <c r="F165"/>
      <c r="G165"/>
      <c r="H165"/>
      <c r="I165"/>
      <c r="J165"/>
    </row>
    <row r="166" spans="1:10" s="40" customFormat="1" ht="12.75">
      <c r="A166"/>
      <c r="B166"/>
      <c r="C166"/>
      <c r="D166"/>
      <c r="E166"/>
      <c r="F166"/>
      <c r="G166"/>
      <c r="H166"/>
      <c r="I166"/>
      <c r="J166"/>
    </row>
    <row r="167" spans="1:10" s="40" customFormat="1" ht="12.75">
      <c r="A167"/>
      <c r="B167"/>
      <c r="C167"/>
      <c r="D167"/>
      <c r="E167"/>
      <c r="F167"/>
      <c r="G167"/>
      <c r="H167"/>
      <c r="I167"/>
      <c r="J167"/>
    </row>
    <row r="168" spans="1:10" s="40" customFormat="1" ht="12.75">
      <c r="A168"/>
      <c r="B168"/>
      <c r="C168"/>
      <c r="D168"/>
      <c r="E168"/>
      <c r="F168"/>
      <c r="G168"/>
      <c r="H168"/>
      <c r="I168"/>
      <c r="J168"/>
    </row>
    <row r="169" spans="1:10" s="40" customFormat="1" ht="12.75">
      <c r="A169"/>
      <c r="B169"/>
      <c r="C169"/>
      <c r="D169"/>
      <c r="E169"/>
      <c r="F169"/>
      <c r="G169"/>
      <c r="H169"/>
      <c r="I169"/>
      <c r="J169"/>
    </row>
    <row r="170" spans="1:10" s="40" customFormat="1" ht="12.75">
      <c r="A170"/>
      <c r="B170"/>
      <c r="C170"/>
      <c r="D170"/>
      <c r="E170"/>
      <c r="F170"/>
      <c r="G170"/>
      <c r="H170"/>
      <c r="I170"/>
      <c r="J170"/>
    </row>
    <row r="171" spans="1:10" s="40" customFormat="1" ht="12.75">
      <c r="A171"/>
      <c r="B171"/>
      <c r="C171"/>
      <c r="D171"/>
      <c r="E171"/>
      <c r="F171"/>
      <c r="G171"/>
      <c r="H171"/>
      <c r="I171"/>
      <c r="J171"/>
    </row>
    <row r="172" spans="1:10" s="40" customFormat="1" ht="12.75">
      <c r="A172"/>
      <c r="B172"/>
      <c r="C172"/>
      <c r="D172"/>
      <c r="E172"/>
      <c r="F172"/>
      <c r="G172"/>
      <c r="H172"/>
      <c r="I172"/>
      <c r="J172"/>
    </row>
    <row r="173" spans="1:10" s="40" customFormat="1" ht="12.75">
      <c r="A173"/>
      <c r="B173"/>
      <c r="C173"/>
      <c r="D173"/>
      <c r="E173"/>
      <c r="F173"/>
      <c r="G173"/>
      <c r="H173"/>
      <c r="I173"/>
      <c r="J173"/>
    </row>
    <row r="174" spans="1:10" s="40" customFormat="1" ht="12.75">
      <c r="A174"/>
      <c r="B174"/>
      <c r="C174"/>
      <c r="D174"/>
      <c r="E174"/>
      <c r="F174"/>
      <c r="G174"/>
      <c r="H174"/>
      <c r="I174"/>
      <c r="J174"/>
    </row>
    <row r="175" spans="1:10" s="40" customFormat="1" ht="12.75">
      <c r="A175"/>
      <c r="B175"/>
      <c r="C175"/>
      <c r="D175"/>
      <c r="E175"/>
      <c r="F175"/>
      <c r="G175"/>
      <c r="H175"/>
      <c r="I175"/>
      <c r="J175"/>
    </row>
    <row r="176" spans="1:10" s="40" customFormat="1" ht="12.75">
      <c r="A176"/>
      <c r="B176"/>
      <c r="C176"/>
      <c r="D176"/>
      <c r="E176"/>
      <c r="F176"/>
      <c r="G176"/>
      <c r="H176"/>
      <c r="I176"/>
      <c r="J176"/>
    </row>
    <row r="177" spans="1:10" s="40" customFormat="1" ht="12.75">
      <c r="A177"/>
      <c r="B177"/>
      <c r="C177"/>
      <c r="D177"/>
      <c r="E177"/>
      <c r="F177"/>
      <c r="G177"/>
      <c r="H177"/>
      <c r="I177"/>
      <c r="J177"/>
    </row>
    <row r="178" spans="1:10" s="40" customFormat="1" ht="12.75">
      <c r="A178"/>
      <c r="B178"/>
      <c r="C178"/>
      <c r="D178"/>
      <c r="E178"/>
      <c r="F178"/>
      <c r="G178"/>
      <c r="H178"/>
      <c r="I178"/>
      <c r="J178"/>
    </row>
    <row r="179" spans="1:10" s="40" customFormat="1" ht="12.75">
      <c r="A179"/>
      <c r="B179"/>
      <c r="C179"/>
      <c r="D179"/>
      <c r="E179"/>
      <c r="F179"/>
      <c r="G179"/>
      <c r="H179"/>
      <c r="I179"/>
      <c r="J179"/>
    </row>
    <row r="180" spans="1:10" s="40" customFormat="1" ht="12.75">
      <c r="A180"/>
      <c r="B180"/>
      <c r="C180"/>
      <c r="D180"/>
      <c r="E180"/>
      <c r="F180"/>
      <c r="G180"/>
      <c r="H180"/>
      <c r="I180"/>
      <c r="J180"/>
    </row>
    <row r="181" spans="1:10" s="40" customFormat="1" ht="12.75">
      <c r="A181"/>
      <c r="B181"/>
      <c r="C181"/>
      <c r="D181"/>
      <c r="E181"/>
      <c r="F181"/>
      <c r="G181"/>
      <c r="H181"/>
      <c r="I181"/>
      <c r="J181"/>
    </row>
    <row r="182" spans="1:10" s="40" customFormat="1" ht="12.75">
      <c r="A182"/>
      <c r="B182"/>
      <c r="C182"/>
      <c r="D182"/>
      <c r="E182"/>
      <c r="F182"/>
      <c r="G182"/>
      <c r="H182"/>
      <c r="I182"/>
      <c r="J182"/>
    </row>
    <row r="183" spans="1:10" s="40" customFormat="1" ht="12.75">
      <c r="A183"/>
      <c r="B183"/>
      <c r="C183"/>
      <c r="D183"/>
      <c r="E183"/>
      <c r="F183"/>
      <c r="G183"/>
      <c r="H183"/>
      <c r="I183"/>
      <c r="J183"/>
    </row>
    <row r="184" spans="1:10" s="40" customFormat="1" ht="12.75">
      <c r="A184"/>
      <c r="B184"/>
      <c r="C184"/>
      <c r="D184"/>
      <c r="E184"/>
      <c r="F184"/>
      <c r="G184"/>
      <c r="H184"/>
      <c r="I184"/>
      <c r="J184"/>
    </row>
    <row r="185" spans="1:10" s="40" customFormat="1" ht="12.75">
      <c r="A185"/>
      <c r="B185"/>
      <c r="C185"/>
      <c r="D185"/>
      <c r="E185"/>
      <c r="F185"/>
      <c r="G185"/>
      <c r="H185"/>
      <c r="I185"/>
      <c r="J185"/>
    </row>
    <row r="186" spans="1:10" s="40" customFormat="1" ht="12.75">
      <c r="A186"/>
      <c r="B186"/>
      <c r="C186"/>
      <c r="D186"/>
      <c r="E186"/>
      <c r="F186"/>
      <c r="G186"/>
      <c r="H186"/>
      <c r="I186"/>
      <c r="J186"/>
    </row>
    <row r="187" spans="1:10" s="40" customFormat="1" ht="12.75">
      <c r="A187"/>
      <c r="B187"/>
      <c r="C187"/>
      <c r="D187"/>
      <c r="E187"/>
      <c r="F187"/>
      <c r="G187"/>
      <c r="H187"/>
      <c r="I187"/>
      <c r="J187"/>
    </row>
    <row r="188" spans="1:10" s="40" customFormat="1" ht="12.75">
      <c r="A188"/>
      <c r="B188"/>
      <c r="C188"/>
      <c r="D188"/>
      <c r="E188"/>
      <c r="F188"/>
      <c r="G188"/>
      <c r="H188"/>
      <c r="I188"/>
      <c r="J188"/>
    </row>
    <row r="189" spans="1:10" s="40" customFormat="1" ht="12.75">
      <c r="A189"/>
      <c r="B189"/>
      <c r="C189"/>
      <c r="D189"/>
      <c r="E189"/>
      <c r="F189"/>
      <c r="G189"/>
      <c r="H189"/>
      <c r="I189"/>
      <c r="J189"/>
    </row>
    <row r="190" spans="1:10" s="40" customFormat="1" ht="12.75">
      <c r="A190"/>
      <c r="B190"/>
      <c r="C190"/>
      <c r="D190"/>
      <c r="E190"/>
      <c r="F190"/>
      <c r="G190"/>
      <c r="H190"/>
      <c r="I190"/>
      <c r="J190"/>
    </row>
    <row r="191" spans="1:10" s="40" customFormat="1" ht="12.75">
      <c r="A191"/>
      <c r="B191"/>
      <c r="C191"/>
      <c r="D191"/>
      <c r="E191"/>
      <c r="F191"/>
      <c r="G191"/>
      <c r="H191"/>
      <c r="I191"/>
      <c r="J191"/>
    </row>
    <row r="192" spans="1:10" s="40" customFormat="1" ht="12.75">
      <c r="A192"/>
      <c r="B192"/>
      <c r="C192"/>
      <c r="D192"/>
      <c r="E192"/>
      <c r="F192"/>
      <c r="G192"/>
      <c r="H192"/>
      <c r="I192"/>
      <c r="J192"/>
    </row>
    <row r="193" spans="1:10" s="40" customFormat="1" ht="12.75">
      <c r="A193"/>
      <c r="B193"/>
      <c r="C193"/>
      <c r="D193"/>
      <c r="E193"/>
      <c r="F193"/>
      <c r="G193"/>
      <c r="H193"/>
      <c r="I193"/>
      <c r="J193"/>
    </row>
    <row r="194" spans="1:10" s="40" customFormat="1" ht="12.75">
      <c r="A194"/>
      <c r="B194"/>
      <c r="C194"/>
      <c r="D194"/>
      <c r="E194"/>
      <c r="F194"/>
      <c r="G194"/>
      <c r="H194"/>
      <c r="I194"/>
      <c r="J194"/>
    </row>
    <row r="195" spans="1:10" s="40" customFormat="1" ht="12.75">
      <c r="A195"/>
      <c r="B195"/>
      <c r="C195"/>
      <c r="D195"/>
      <c r="E195"/>
      <c r="F195"/>
      <c r="G195"/>
      <c r="H195"/>
      <c r="I195"/>
      <c r="J195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9"/>
  <sheetViews>
    <sheetView workbookViewId="0" topLeftCell="A1">
      <selection activeCell="C9" sqref="C9:H9"/>
    </sheetView>
  </sheetViews>
  <sheetFormatPr defaultColWidth="9.00390625" defaultRowHeight="12.75"/>
  <cols>
    <col min="1" max="1" width="28.00390625" style="0" customWidth="1"/>
    <col min="9" max="9" width="6.25390625" style="0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0" s="40" customFormat="1" ht="13.5">
      <c r="A2" s="62" t="s">
        <v>149</v>
      </c>
      <c r="B2" s="4"/>
      <c r="C2" s="4"/>
      <c r="D2" s="4"/>
      <c r="E2" s="4"/>
      <c r="F2" s="4"/>
      <c r="G2" s="4"/>
      <c r="H2" s="4"/>
      <c r="I2" s="4"/>
      <c r="J2" s="4"/>
    </row>
    <row r="3" spans="1:10" s="40" customFormat="1" ht="13.5">
      <c r="A3" s="6" t="s">
        <v>118</v>
      </c>
      <c r="B3" s="4"/>
      <c r="C3" s="4"/>
      <c r="D3" s="4"/>
      <c r="E3" s="4"/>
      <c r="F3" s="4"/>
      <c r="G3" s="4"/>
      <c r="H3" s="4"/>
      <c r="I3" s="4"/>
      <c r="J3" s="4"/>
    </row>
    <row r="4" spans="1:11" s="41" customFormat="1" ht="13.5">
      <c r="A4" s="6" t="s">
        <v>98</v>
      </c>
      <c r="B4" s="49">
        <f>B5+B6</f>
        <v>5004714.3076</v>
      </c>
      <c r="C4" s="49">
        <f aca="true" t="shared" si="0" ref="C4:H4">C5+C6</f>
        <v>873620.5194000001</v>
      </c>
      <c r="D4" s="49">
        <f t="shared" si="0"/>
        <v>950505.7855999998</v>
      </c>
      <c r="E4" s="49">
        <f t="shared" si="0"/>
        <v>1062398.5466000002</v>
      </c>
      <c r="F4" s="49">
        <f t="shared" si="0"/>
        <v>1068764.2240000002</v>
      </c>
      <c r="G4" s="49">
        <f t="shared" si="0"/>
        <v>3955289.0756000006</v>
      </c>
      <c r="H4" s="49">
        <f t="shared" si="0"/>
        <v>858777.5909</v>
      </c>
      <c r="J4" s="44">
        <f>H4/C4*100-100</f>
        <v>-1.6990132638132422</v>
      </c>
      <c r="K4" s="44">
        <f>G4/B4*100-100</f>
        <v>-20.96873402756229</v>
      </c>
    </row>
    <row r="5" spans="1:11" s="41" customFormat="1" ht="13.5">
      <c r="A5" s="3" t="s">
        <v>114</v>
      </c>
      <c r="B5" s="44">
        <f>'по платежам по отдельным видам'!B8</f>
        <v>3985592.2654</v>
      </c>
      <c r="C5" s="44">
        <f>'по платежам по отдельным видам'!C8</f>
        <v>579848.7790000001</v>
      </c>
      <c r="D5" s="44">
        <f>'по платежам по отдельным видам'!D8</f>
        <v>712470.0359999998</v>
      </c>
      <c r="E5" s="44">
        <f>'по платежам по отдельным видам'!E8</f>
        <v>792534.5740000003</v>
      </c>
      <c r="F5" s="44">
        <f>'по платежам по отдельным видам'!F8</f>
        <v>689262.1823000002</v>
      </c>
      <c r="G5" s="44">
        <f>'по платежам по отдельным видам'!G8</f>
        <v>2774115.5713000004</v>
      </c>
      <c r="H5" s="44">
        <f>'по платежам по отдельным видам'!H8</f>
        <v>507907.0829</v>
      </c>
      <c r="J5" s="44">
        <f>H5/C5*100-100</f>
        <v>-12.406975526286331</v>
      </c>
      <c r="K5" s="44">
        <f>G5/B5*100-100</f>
        <v>-30.396403179952827</v>
      </c>
    </row>
    <row r="6" spans="1:14" s="41" customFormat="1" ht="13.5">
      <c r="A6" s="3" t="s">
        <v>115</v>
      </c>
      <c r="B6" s="44">
        <f>B7+B8</f>
        <v>1019122.0422</v>
      </c>
      <c r="C6" s="44">
        <f aca="true" t="shared" si="1" ref="C6:H6">C7+C8</f>
        <v>293771.7404</v>
      </c>
      <c r="D6" s="44">
        <f t="shared" si="1"/>
        <v>238035.74960000004</v>
      </c>
      <c r="E6" s="44">
        <f t="shared" si="1"/>
        <v>269863.9725999999</v>
      </c>
      <c r="F6" s="44">
        <f t="shared" si="1"/>
        <v>379502.0417</v>
      </c>
      <c r="G6" s="44">
        <f t="shared" si="1"/>
        <v>1181173.5043000001</v>
      </c>
      <c r="H6" s="44">
        <f t="shared" si="1"/>
        <v>350870.50800000003</v>
      </c>
      <c r="J6" s="44">
        <f>H6/C6*100-100</f>
        <v>19.436439843483328</v>
      </c>
      <c r="K6" s="44">
        <f>G6/B6*100-100</f>
        <v>15.90108499176175</v>
      </c>
      <c r="L6" s="47"/>
      <c r="M6" s="47"/>
      <c r="N6" s="47"/>
    </row>
    <row r="7" spans="1:11" s="41" customFormat="1" ht="13.5">
      <c r="A7" s="3" t="s">
        <v>116</v>
      </c>
      <c r="B7" s="44">
        <f>'по платежам по отдельным видам'!B21</f>
        <v>924384.8884</v>
      </c>
      <c r="C7" s="44">
        <f>'по платежам по отдельным видам'!C21</f>
        <v>262118.5404</v>
      </c>
      <c r="D7" s="44">
        <f>'по платежам по отдельным видам'!D21</f>
        <v>203108.04960000003</v>
      </c>
      <c r="E7" s="44">
        <f>'по платежам по отдельным видам'!E21</f>
        <v>218593.87259999994</v>
      </c>
      <c r="F7" s="44">
        <f>'по платежам по отдельным видам'!F21</f>
        <v>337137.31</v>
      </c>
      <c r="G7" s="44">
        <f>'по платежам по отдельным видам'!G21</f>
        <v>1020957.7726</v>
      </c>
      <c r="H7" s="44">
        <f>'по платежам по отдельным видам'!H21</f>
        <v>305670.21</v>
      </c>
      <c r="J7" s="44">
        <f>H7/C7*100-100</f>
        <v>16.61525717850367</v>
      </c>
      <c r="K7" s="44">
        <f>G7/B7*100-100</f>
        <v>10.447259081350424</v>
      </c>
    </row>
    <row r="8" spans="1:11" s="41" customFormat="1" ht="13.5">
      <c r="A8" s="68" t="s">
        <v>117</v>
      </c>
      <c r="B8" s="44">
        <f>'по платежам по отдельным видам'!B22</f>
        <v>94737.1538</v>
      </c>
      <c r="C8" s="44">
        <f>'по платежам по отдельным видам'!C22</f>
        <v>31653.2</v>
      </c>
      <c r="D8" s="44">
        <f>'по платежам по отдельным видам'!D22</f>
        <v>34927.7</v>
      </c>
      <c r="E8" s="44">
        <f>'по платежам по отдельным видам'!E22</f>
        <v>51270.1</v>
      </c>
      <c r="F8" s="44">
        <f>'по платежам по отдельным видам'!F22</f>
        <v>42364.731700000004</v>
      </c>
      <c r="G8" s="44">
        <f>'по платежам по отдельным видам'!G22</f>
        <v>160215.7317</v>
      </c>
      <c r="H8" s="44">
        <f>'по платежам по отдельным видам'!H22</f>
        <v>45200.298</v>
      </c>
      <c r="J8" s="44">
        <f>H8/C8*100-100</f>
        <v>42.79851010324393</v>
      </c>
      <c r="K8" s="44">
        <f>G8/B8*100-100</f>
        <v>69.11604927274055</v>
      </c>
    </row>
    <row r="9" spans="1:11" s="41" customFormat="1" ht="13.5">
      <c r="A9" s="67"/>
      <c r="B9" s="44"/>
      <c r="C9" s="53">
        <f aca="true" t="shared" si="2" ref="C9:H9">C6/C4</f>
        <v>0.33626927696451264</v>
      </c>
      <c r="D9" s="53">
        <f t="shared" si="2"/>
        <v>0.25043061621107515</v>
      </c>
      <c r="E9" s="53">
        <f t="shared" si="2"/>
        <v>0.2540138759259856</v>
      </c>
      <c r="F9" s="53">
        <f t="shared" si="2"/>
        <v>0.355084903833757</v>
      </c>
      <c r="G9" s="53">
        <f t="shared" si="2"/>
        <v>0.2986313975346596</v>
      </c>
      <c r="H9" s="53">
        <f t="shared" si="2"/>
        <v>0.40856970619399524</v>
      </c>
      <c r="J9" s="44"/>
      <c r="K9" s="44"/>
    </row>
    <row r="10" spans="1:11" s="40" customFormat="1" ht="13.5">
      <c r="A10" s="67" t="s">
        <v>119</v>
      </c>
      <c r="B10" s="44"/>
      <c r="C10" s="1"/>
      <c r="D10" s="1"/>
      <c r="E10" s="1"/>
      <c r="F10" s="1"/>
      <c r="G10" s="44"/>
      <c r="H10" s="1"/>
      <c r="J10" s="44"/>
      <c r="K10" s="44"/>
    </row>
    <row r="11" spans="1:11" s="41" customFormat="1" ht="13.5">
      <c r="A11" s="6" t="s">
        <v>98</v>
      </c>
      <c r="B11" s="49">
        <f>B12+B13</f>
        <v>2820334.0905</v>
      </c>
      <c r="C11" s="49">
        <f aca="true" t="shared" si="3" ref="C11:H11">C12+C13</f>
        <v>656716.6078</v>
      </c>
      <c r="D11" s="49">
        <f t="shared" si="3"/>
        <v>585985.8909</v>
      </c>
      <c r="E11" s="49">
        <f t="shared" si="3"/>
        <v>580571.6443</v>
      </c>
      <c r="F11" s="49">
        <f t="shared" si="3"/>
        <v>559592.5807999999</v>
      </c>
      <c r="G11" s="49">
        <f t="shared" si="3"/>
        <v>2382866.7238</v>
      </c>
      <c r="H11" s="49">
        <f t="shared" si="3"/>
        <v>526117.7454</v>
      </c>
      <c r="J11" s="44">
        <f>H11/C11*100-100</f>
        <v>-19.886639206141908</v>
      </c>
      <c r="K11" s="44">
        <f>G11/B11*100-100</f>
        <v>-15.511189549265211</v>
      </c>
    </row>
    <row r="12" spans="1:11" s="40" customFormat="1" ht="13.5">
      <c r="A12" s="3" t="s">
        <v>114</v>
      </c>
      <c r="B12" s="44">
        <f>'по выплатам по отдельным видам'!B8</f>
        <v>2412327.9438</v>
      </c>
      <c r="C12" s="44">
        <f>'по выплатам по отдельным видам'!C8</f>
        <v>547191.9878</v>
      </c>
      <c r="D12" s="44">
        <f>'по выплатам по отдельным видам'!D8</f>
        <v>483953.57090000005</v>
      </c>
      <c r="E12" s="44">
        <f>'по выплатам по отдельным видам'!E8</f>
        <v>459507.52430000005</v>
      </c>
      <c r="F12" s="44">
        <f>'по выплатам по отдельным видам'!F8</f>
        <v>406257.28599999985</v>
      </c>
      <c r="G12" s="44">
        <f>'по выплатам по отдельным видам'!G8</f>
        <v>1896910.369</v>
      </c>
      <c r="H12" s="44">
        <f>'по выплатам по отдельным видам'!H8</f>
        <v>384225.9654</v>
      </c>
      <c r="J12" s="44">
        <f>H12/C12*100-100</f>
        <v>-29.78223841602822</v>
      </c>
      <c r="K12" s="44">
        <f>G12/B12*100-100</f>
        <v>-21.365982851738337</v>
      </c>
    </row>
    <row r="13" spans="1:11" s="40" customFormat="1" ht="13.5">
      <c r="A13" s="3" t="s">
        <v>115</v>
      </c>
      <c r="B13" s="44">
        <f>B14+B15</f>
        <v>408006.1467</v>
      </c>
      <c r="C13" s="44">
        <f aca="true" t="shared" si="4" ref="C13:H13">C14+C15</f>
        <v>109524.62</v>
      </c>
      <c r="D13" s="44">
        <f t="shared" si="4"/>
        <v>102032.32</v>
      </c>
      <c r="E13" s="44">
        <f t="shared" si="4"/>
        <v>121064.12</v>
      </c>
      <c r="F13" s="44">
        <f t="shared" si="4"/>
        <v>153335.29479999997</v>
      </c>
      <c r="G13" s="44">
        <f t="shared" si="4"/>
        <v>485956.3548</v>
      </c>
      <c r="H13" s="44">
        <f t="shared" si="4"/>
        <v>141891.78</v>
      </c>
      <c r="J13" s="44">
        <f>H13/C13*100-100</f>
        <v>29.55240566002422</v>
      </c>
      <c r="K13" s="44">
        <f>G13/B13*100-100</f>
        <v>19.10515533417086</v>
      </c>
    </row>
    <row r="14" spans="1:11" s="40" customFormat="1" ht="13.5">
      <c r="A14" s="3" t="s">
        <v>116</v>
      </c>
      <c r="B14" s="44">
        <f>'по выплатам по отдельным видам'!B21</f>
        <v>373148.2536</v>
      </c>
      <c r="C14" s="44">
        <f>'по выплатам по отдельным видам'!C21</f>
        <v>105576.42</v>
      </c>
      <c r="D14" s="44">
        <f>'по выплатам по отдельным видам'!D21</f>
        <v>93149.75</v>
      </c>
      <c r="E14" s="44">
        <f>'по выплатам по отдельным видам'!E21</f>
        <v>113580.43</v>
      </c>
      <c r="F14" s="44">
        <f>'по выплатам по отдельным видам'!F21</f>
        <v>137837.3013</v>
      </c>
      <c r="G14" s="44">
        <f>'по выплатам по отдельным видам'!G21</f>
        <v>450143.90129999997</v>
      </c>
      <c r="H14" s="44">
        <f>'по выплатам по отдельным видам'!H21</f>
        <v>136184.75</v>
      </c>
      <c r="J14" s="44">
        <f>H14/C14*100-100</f>
        <v>28.991634685093516</v>
      </c>
      <c r="K14" s="44">
        <f>G14/B14*100-100</f>
        <v>20.634063527612327</v>
      </c>
    </row>
    <row r="15" spans="1:11" s="40" customFormat="1" ht="13.5">
      <c r="A15" s="68" t="s">
        <v>117</v>
      </c>
      <c r="B15" s="44">
        <f>'по выплатам по отдельным видам'!B22</f>
        <v>34857.8931</v>
      </c>
      <c r="C15" s="44">
        <f>'по выплатам по отдельным видам'!C22</f>
        <v>3948.2</v>
      </c>
      <c r="D15" s="44">
        <f>'по выплатам по отдельным видам'!D22</f>
        <v>8882.57</v>
      </c>
      <c r="E15" s="44">
        <f>'по выплатам по отдельным видам'!E22</f>
        <v>7483.69</v>
      </c>
      <c r="F15" s="44">
        <f>'по выплатам по отдельным видам'!F22</f>
        <v>15497.993499999997</v>
      </c>
      <c r="G15" s="44">
        <f>'по выплатам по отдельным видам'!G22</f>
        <v>35812.453499999996</v>
      </c>
      <c r="H15" s="44">
        <f>'по выплатам по отдельным видам'!H22</f>
        <v>5707.03</v>
      </c>
      <c r="J15" s="44">
        <f>H15/C15*100-100</f>
        <v>44.54764196342637</v>
      </c>
      <c r="K15" s="44">
        <f>G15/B15*100-100</f>
        <v>2.738434010516812</v>
      </c>
    </row>
    <row r="16" spans="1:11" s="40" customFormat="1" ht="13.5">
      <c r="A16" s="67"/>
      <c r="B16" s="44"/>
      <c r="C16" s="53">
        <f aca="true" t="shared" si="5" ref="C16:H16">C13/C11</f>
        <v>0.16677607768578803</v>
      </c>
      <c r="D16" s="53">
        <f t="shared" si="5"/>
        <v>0.17412077933018372</v>
      </c>
      <c r="E16" s="53">
        <f t="shared" si="5"/>
        <v>0.20852571976016498</v>
      </c>
      <c r="F16" s="53">
        <f t="shared" si="5"/>
        <v>0.27401237982960763</v>
      </c>
      <c r="G16" s="53">
        <f t="shared" si="5"/>
        <v>0.2039376982129478</v>
      </c>
      <c r="H16" s="53">
        <f t="shared" si="5"/>
        <v>0.26969586416843183</v>
      </c>
      <c r="J16" s="44"/>
      <c r="K16" s="44"/>
    </row>
    <row r="17" spans="1:11" s="40" customFormat="1" ht="13.5">
      <c r="A17" s="67" t="s">
        <v>120</v>
      </c>
      <c r="B17" s="44"/>
      <c r="C17" s="1"/>
      <c r="D17" s="1"/>
      <c r="E17" s="1"/>
      <c r="F17" s="1"/>
      <c r="G17" s="44"/>
      <c r="H17" s="1"/>
      <c r="J17" s="44"/>
      <c r="K17" s="44"/>
    </row>
    <row r="18" spans="1:11" s="41" customFormat="1" ht="13.5">
      <c r="A18" s="6" t="s">
        <v>98</v>
      </c>
      <c r="B18" s="51">
        <f>B11/B4</f>
        <v>0.5635354821786991</v>
      </c>
      <c r="C18" s="51">
        <f aca="true" t="shared" si="6" ref="C18:H18">C11/C4</f>
        <v>0.7517183871219405</v>
      </c>
      <c r="D18" s="51">
        <f t="shared" si="6"/>
        <v>0.6164990258634783</v>
      </c>
      <c r="E18" s="51">
        <f t="shared" si="6"/>
        <v>0.5464725513396141</v>
      </c>
      <c r="F18" s="51">
        <f t="shared" si="6"/>
        <v>0.5235884287983051</v>
      </c>
      <c r="G18" s="51">
        <f t="shared" si="6"/>
        <v>0.6024507130211536</v>
      </c>
      <c r="H18" s="51">
        <f t="shared" si="6"/>
        <v>0.6126356241417851</v>
      </c>
      <c r="J18" s="52">
        <f>H18-C18</f>
        <v>-0.13908276298015543</v>
      </c>
      <c r="K18" s="52">
        <f>G18-B18</f>
        <v>0.03891523084245452</v>
      </c>
    </row>
    <row r="19" spans="1:11" s="40" customFormat="1" ht="13.5">
      <c r="A19" s="3" t="s">
        <v>114</v>
      </c>
      <c r="B19" s="52">
        <f aca="true" t="shared" si="7" ref="B19:H22">B12/B5</f>
        <v>0.605262099874608</v>
      </c>
      <c r="C19" s="52">
        <f t="shared" si="7"/>
        <v>0.9436805036369662</v>
      </c>
      <c r="D19" s="52">
        <f t="shared" si="7"/>
        <v>0.6792616481347717</v>
      </c>
      <c r="E19" s="52">
        <f t="shared" si="7"/>
        <v>0.579794925514505</v>
      </c>
      <c r="F19" s="52">
        <f t="shared" si="7"/>
        <v>0.589408930930113</v>
      </c>
      <c r="G19" s="52">
        <f t="shared" si="7"/>
        <v>0.6837892366939398</v>
      </c>
      <c r="H19" s="52">
        <f t="shared" si="7"/>
        <v>0.7564886931802226</v>
      </c>
      <c r="J19" s="52">
        <f>H19-C19</f>
        <v>-0.1871918104567436</v>
      </c>
      <c r="K19" s="52">
        <f>G19-B19</f>
        <v>0.07852713681933177</v>
      </c>
    </row>
    <row r="20" spans="1:11" s="40" customFormat="1" ht="13.5">
      <c r="A20" s="3" t="s">
        <v>115</v>
      </c>
      <c r="B20" s="52">
        <f t="shared" si="7"/>
        <v>0.40035062515106495</v>
      </c>
      <c r="C20" s="52">
        <f t="shared" si="7"/>
        <v>0.37282217769098935</v>
      </c>
      <c r="D20" s="52">
        <f t="shared" si="7"/>
        <v>0.42864284113397727</v>
      </c>
      <c r="E20" s="52">
        <f t="shared" si="7"/>
        <v>0.44861164250125635</v>
      </c>
      <c r="F20" s="52">
        <f t="shared" si="7"/>
        <v>0.40404339885268126</v>
      </c>
      <c r="G20" s="52">
        <f t="shared" si="7"/>
        <v>0.41141826584401137</v>
      </c>
      <c r="H20" s="52">
        <f t="shared" si="7"/>
        <v>0.4043992776959185</v>
      </c>
      <c r="J20" s="52">
        <f>H20-C20</f>
        <v>0.03157710000492914</v>
      </c>
      <c r="K20" s="52">
        <f>G20-B20</f>
        <v>0.011067640692946412</v>
      </c>
    </row>
    <row r="21" spans="1:11" s="40" customFormat="1" ht="13.5">
      <c r="A21" s="3" t="s">
        <v>116</v>
      </c>
      <c r="B21" s="52">
        <f t="shared" si="7"/>
        <v>0.4036719534066325</v>
      </c>
      <c r="C21" s="52">
        <f t="shared" si="7"/>
        <v>0.4027811990669852</v>
      </c>
      <c r="D21" s="52">
        <f t="shared" si="7"/>
        <v>0.4586216557317578</v>
      </c>
      <c r="E21" s="52">
        <f t="shared" si="7"/>
        <v>0.5195956714113313</v>
      </c>
      <c r="F21" s="52">
        <f t="shared" si="7"/>
        <v>0.4088461799140534</v>
      </c>
      <c r="G21" s="52">
        <f t="shared" si="7"/>
        <v>0.44090354506401447</v>
      </c>
      <c r="H21" s="52">
        <f t="shared" si="7"/>
        <v>0.4455283686297071</v>
      </c>
      <c r="J21" s="52">
        <f>H21-C21</f>
        <v>0.042747169562721954</v>
      </c>
      <c r="K21" s="52">
        <f>G21-B21</f>
        <v>0.03723159165738199</v>
      </c>
    </row>
    <row r="22" spans="1:11" s="40" customFormat="1" ht="13.5">
      <c r="A22" s="68" t="s">
        <v>117</v>
      </c>
      <c r="B22" s="52">
        <f t="shared" si="7"/>
        <v>0.3679432165926015</v>
      </c>
      <c r="C22" s="52">
        <f t="shared" si="7"/>
        <v>0.1247330443683419</v>
      </c>
      <c r="D22" s="52">
        <f t="shared" si="7"/>
        <v>0.25431305239108215</v>
      </c>
      <c r="E22" s="52">
        <f t="shared" si="7"/>
        <v>0.14596597236986078</v>
      </c>
      <c r="F22" s="52">
        <f t="shared" si="7"/>
        <v>0.3658230060264962</v>
      </c>
      <c r="G22" s="52">
        <f t="shared" si="7"/>
        <v>0.22352644849544445</v>
      </c>
      <c r="H22" s="52">
        <f t="shared" si="7"/>
        <v>0.12626089323570389</v>
      </c>
      <c r="J22" s="52">
        <f>H22-C22</f>
        <v>0.001527848867361986</v>
      </c>
      <c r="K22" s="52">
        <f>G22-B22</f>
        <v>-0.14441676809715703</v>
      </c>
    </row>
    <row r="23" spans="1:11" s="40" customFormat="1" ht="13.5">
      <c r="A23" s="67"/>
      <c r="B23" s="44"/>
      <c r="C23" s="44"/>
      <c r="D23" s="44"/>
      <c r="E23" s="44"/>
      <c r="F23" s="44"/>
      <c r="G23" s="44"/>
      <c r="H23" s="44"/>
      <c r="J23" s="44"/>
      <c r="K23" s="44"/>
    </row>
    <row r="24" spans="1:11" s="40" customFormat="1" ht="25.5">
      <c r="A24" s="62" t="s">
        <v>148</v>
      </c>
      <c r="B24" s="44"/>
      <c r="C24" s="44"/>
      <c r="D24" s="44"/>
      <c r="E24" s="44"/>
      <c r="F24" s="44"/>
      <c r="G24" s="44"/>
      <c r="H24" s="44"/>
      <c r="J24" s="44"/>
      <c r="K24" s="44"/>
    </row>
    <row r="25" spans="1:11" s="40" customFormat="1" ht="13.5">
      <c r="A25" s="6" t="s">
        <v>118</v>
      </c>
      <c r="B25" s="44"/>
      <c r="C25" s="44"/>
      <c r="D25" s="44"/>
      <c r="E25" s="44"/>
      <c r="F25" s="44"/>
      <c r="G25" s="44"/>
      <c r="H25" s="1"/>
      <c r="J25" s="44"/>
      <c r="K25" s="44"/>
    </row>
    <row r="26" spans="1:11" s="41" customFormat="1" ht="13.5">
      <c r="A26" s="6" t="s">
        <v>98</v>
      </c>
      <c r="B26" s="49">
        <f>B27+B28</f>
        <v>1407862.3433</v>
      </c>
      <c r="C26" s="49">
        <f aca="true" t="shared" si="8" ref="C26:H26">C27+C28</f>
        <v>280682.277</v>
      </c>
      <c r="D26" s="49">
        <f t="shared" si="8"/>
        <v>306815.8007</v>
      </c>
      <c r="E26" s="49">
        <f t="shared" si="8"/>
        <v>295960.3718000001</v>
      </c>
      <c r="F26" s="49">
        <f t="shared" si="8"/>
        <v>311970.70209999994</v>
      </c>
      <c r="G26" s="49">
        <f t="shared" si="8"/>
        <v>1195429.1516</v>
      </c>
      <c r="H26" s="49">
        <f t="shared" si="8"/>
        <v>266976.5225000001</v>
      </c>
      <c r="J26" s="44">
        <f>H26/C26*100-100</f>
        <v>-4.883013864106545</v>
      </c>
      <c r="K26" s="44">
        <f>G26/B26*100-100</f>
        <v>-15.08905985808677</v>
      </c>
    </row>
    <row r="27" spans="1:11" s="40" customFormat="1" ht="13.5">
      <c r="A27" s="3" t="s">
        <v>114</v>
      </c>
      <c r="B27" s="44">
        <f>'по платежам по отдельным видам'!B31</f>
        <v>991896.0011</v>
      </c>
      <c r="C27" s="44">
        <f>'по платежам по отдельным видам'!C31</f>
        <v>184030.695</v>
      </c>
      <c r="D27" s="44">
        <f>'по платежам по отдельным видам'!D31</f>
        <v>191489.5675</v>
      </c>
      <c r="E27" s="44">
        <f>'по платежам по отдельным видам'!E31</f>
        <v>208408.17050000007</v>
      </c>
      <c r="F27" s="44">
        <f>'по платежам по отдельным видам'!F31</f>
        <v>212745.75099999993</v>
      </c>
      <c r="G27" s="44">
        <f>'по платежам по отдельным видам'!G31</f>
        <v>796674.184</v>
      </c>
      <c r="H27" s="44">
        <f>'по платежам по отдельным видам'!H31</f>
        <v>168340.82850000003</v>
      </c>
      <c r="J27" s="44">
        <f>H27/C27*100-100</f>
        <v>-8.525679099348054</v>
      </c>
      <c r="K27" s="44">
        <f>G27/B27*100-100</f>
        <v>-19.681682039599053</v>
      </c>
    </row>
    <row r="28" spans="1:11" s="40" customFormat="1" ht="13.5">
      <c r="A28" s="3" t="s">
        <v>115</v>
      </c>
      <c r="B28" s="44">
        <f>B29+B30</f>
        <v>415966.3422</v>
      </c>
      <c r="C28" s="44">
        <f aca="true" t="shared" si="9" ref="C28:H28">C29+C30</f>
        <v>96651.582</v>
      </c>
      <c r="D28" s="44">
        <f t="shared" si="9"/>
        <v>115326.23319999999</v>
      </c>
      <c r="E28" s="44">
        <f t="shared" si="9"/>
        <v>87552.20130000002</v>
      </c>
      <c r="F28" s="44">
        <f t="shared" si="9"/>
        <v>99224.9511</v>
      </c>
      <c r="G28" s="44">
        <f t="shared" si="9"/>
        <v>398754.96760000003</v>
      </c>
      <c r="H28" s="44">
        <f t="shared" si="9"/>
        <v>98635.69400000002</v>
      </c>
      <c r="J28" s="44">
        <f>H28/C28*100-100</f>
        <v>2.0528499988753595</v>
      </c>
      <c r="K28" s="44">
        <f>G28/B28*100-100</f>
        <v>-4.137684435950021</v>
      </c>
    </row>
    <row r="29" spans="1:11" s="40" customFormat="1" ht="13.5">
      <c r="A29" s="3" t="s">
        <v>116</v>
      </c>
      <c r="B29" s="44">
        <f>'по платежам по отдельным видам'!B44</f>
        <v>356641.5174</v>
      </c>
      <c r="C29" s="44">
        <f>'по платежам по отдельным видам'!C44</f>
        <v>76583.78199999999</v>
      </c>
      <c r="D29" s="44">
        <f>'по платежам по отдельным видам'!D44</f>
        <v>97073.03319999999</v>
      </c>
      <c r="E29" s="44">
        <f>'по платежам по отдельным видам'!E44</f>
        <v>67429.30130000002</v>
      </c>
      <c r="F29" s="44">
        <f>'по платежам по отдельным видам'!F44</f>
        <v>83005.35940000002</v>
      </c>
      <c r="G29" s="44">
        <f>'по платежам по отдельным видам'!G44</f>
        <v>324091.4759</v>
      </c>
      <c r="H29" s="44">
        <f>'по платежам по отдельным видам'!H44</f>
        <v>79246.56300000001</v>
      </c>
      <c r="J29" s="44">
        <f>H29/C29*100-100</f>
        <v>3.4769515561402073</v>
      </c>
      <c r="K29" s="44">
        <f>G29/B29*100-100</f>
        <v>-9.126823410044182</v>
      </c>
    </row>
    <row r="30" spans="1:11" s="40" customFormat="1" ht="13.5">
      <c r="A30" s="68" t="s">
        <v>117</v>
      </c>
      <c r="B30" s="44">
        <f>'по платежам по отдельным видам'!B45</f>
        <v>59324.8248</v>
      </c>
      <c r="C30" s="44">
        <f>'по платежам по отдельным видам'!C45</f>
        <v>20067.8</v>
      </c>
      <c r="D30" s="44">
        <f>'по платежам по отдельным видам'!D45</f>
        <v>18253.2</v>
      </c>
      <c r="E30" s="44">
        <f>'по платежам по отдельным видам'!E45</f>
        <v>20122.9</v>
      </c>
      <c r="F30" s="44">
        <f>'по платежам по отдельным видам'!F45</f>
        <v>16219.591699999997</v>
      </c>
      <c r="G30" s="44">
        <f>'по платежам по отдельным видам'!G45</f>
        <v>74663.4917</v>
      </c>
      <c r="H30" s="44">
        <f>'по платежам по отдельным видам'!H45</f>
        <v>19389.131</v>
      </c>
      <c r="J30" s="44">
        <f>H30/C30*100-100</f>
        <v>-3.381880425358034</v>
      </c>
      <c r="K30" s="44">
        <f>G30/B30*100-100</f>
        <v>25.85539350804791</v>
      </c>
    </row>
    <row r="31" spans="1:11" s="41" customFormat="1" ht="13.5">
      <c r="A31" s="68"/>
      <c r="B31" s="49"/>
      <c r="C31" s="49"/>
      <c r="D31" s="49"/>
      <c r="E31" s="49"/>
      <c r="F31" s="49"/>
      <c r="G31" s="49"/>
      <c r="H31" s="49"/>
      <c r="J31" s="44"/>
      <c r="K31" s="44"/>
    </row>
    <row r="32" spans="1:11" s="40" customFormat="1" ht="13.5">
      <c r="A32" s="67" t="s">
        <v>119</v>
      </c>
      <c r="B32" s="44"/>
      <c r="C32" s="44"/>
      <c r="D32" s="44"/>
      <c r="E32" s="44"/>
      <c r="F32" s="44"/>
      <c r="G32" s="44"/>
      <c r="H32" s="44"/>
      <c r="J32" s="44"/>
      <c r="K32" s="44"/>
    </row>
    <row r="33" spans="1:11" s="41" customFormat="1" ht="13.5">
      <c r="A33" s="6" t="s">
        <v>98</v>
      </c>
      <c r="B33" s="49">
        <f>B34+B35</f>
        <v>531514.6168</v>
      </c>
      <c r="C33" s="49">
        <f aca="true" t="shared" si="10" ref="C33:H33">C34+C35</f>
        <v>144003.00410000002</v>
      </c>
      <c r="D33" s="49">
        <f t="shared" si="10"/>
        <v>173603.2931</v>
      </c>
      <c r="E33" s="49">
        <f t="shared" si="10"/>
        <v>150104.023</v>
      </c>
      <c r="F33" s="49">
        <f t="shared" si="10"/>
        <v>167572.9341</v>
      </c>
      <c r="G33" s="49">
        <f t="shared" si="10"/>
        <v>635283.2543</v>
      </c>
      <c r="H33" s="49">
        <f t="shared" si="10"/>
        <v>126824.58410000001</v>
      </c>
      <c r="J33" s="44">
        <f>H33/C33*100-100</f>
        <v>-11.929209468484984</v>
      </c>
      <c r="K33" s="44">
        <f>G33/B33*100-100</f>
        <v>19.523195453164078</v>
      </c>
    </row>
    <row r="34" spans="1:11" s="40" customFormat="1" ht="13.5">
      <c r="A34" s="3" t="s">
        <v>114</v>
      </c>
      <c r="B34" s="44">
        <f>'по выплатам по отдельным видам'!B31</f>
        <v>421052.9829</v>
      </c>
      <c r="C34" s="44">
        <f>'по выплатам по отдельным видам'!C31</f>
        <v>109570.6241</v>
      </c>
      <c r="D34" s="44">
        <f>'по выплатам по отдельным видам'!D31</f>
        <v>135429.3481</v>
      </c>
      <c r="E34" s="44">
        <f>'по выплатам по отдельным видам'!E31</f>
        <v>109812.01299999998</v>
      </c>
      <c r="F34" s="44">
        <f>'по выплатам по отдельным видам'!F31</f>
        <v>129142.5698</v>
      </c>
      <c r="G34" s="44">
        <f>'по выплатам по отдельным видам'!G31</f>
        <v>483954.555</v>
      </c>
      <c r="H34" s="44">
        <f>'по выплатам по отдельным видам'!H31</f>
        <v>83405.4641</v>
      </c>
      <c r="J34" s="44">
        <f>H34/C34*100-100</f>
        <v>-23.87972160870443</v>
      </c>
      <c r="K34" s="44">
        <f>G34/B34*100-100</f>
        <v>14.939110908742606</v>
      </c>
    </row>
    <row r="35" spans="1:11" s="40" customFormat="1" ht="13.5">
      <c r="A35" s="3" t="s">
        <v>115</v>
      </c>
      <c r="B35" s="44">
        <f>B36+B37</f>
        <v>110461.63389999999</v>
      </c>
      <c r="C35" s="44">
        <f aca="true" t="shared" si="11" ref="C35:H35">C36+C37</f>
        <v>34432.380000000005</v>
      </c>
      <c r="D35" s="44">
        <f t="shared" si="11"/>
        <v>38173.945</v>
      </c>
      <c r="E35" s="44">
        <f t="shared" si="11"/>
        <v>40292.009999999995</v>
      </c>
      <c r="F35" s="44">
        <f t="shared" si="11"/>
        <v>38430.3643</v>
      </c>
      <c r="G35" s="44">
        <f t="shared" si="11"/>
        <v>151328.6993</v>
      </c>
      <c r="H35" s="44">
        <f t="shared" si="11"/>
        <v>43419.12</v>
      </c>
      <c r="J35" s="44">
        <f>H35/C35*100-100</f>
        <v>26.099677106258696</v>
      </c>
      <c r="K35" s="44">
        <f>G35/B35*100-100</f>
        <v>36.99661498488845</v>
      </c>
    </row>
    <row r="36" spans="1:11" s="40" customFormat="1" ht="13.5">
      <c r="A36" s="3" t="s">
        <v>116</v>
      </c>
      <c r="B36" s="44">
        <f>'по выплатам по отдельным видам'!B44</f>
        <v>86146.0302</v>
      </c>
      <c r="C36" s="44">
        <f>'по выплатам по отдельным видам'!C44</f>
        <v>21317.68</v>
      </c>
      <c r="D36" s="44">
        <f>'по выплатам по отдельным видам'!D44</f>
        <v>26066.225</v>
      </c>
      <c r="E36" s="44">
        <f>'по выплатам по отдельным видам'!E44</f>
        <v>31085.8</v>
      </c>
      <c r="F36" s="44">
        <f>'по выплатам по отдельным видам'!F44</f>
        <v>39019.576199999996</v>
      </c>
      <c r="G36" s="44">
        <f>'по выплатам по отдельным видам'!G44</f>
        <v>117489.2812</v>
      </c>
      <c r="H36" s="44">
        <f>'по выплатам по отдельным видам'!H44</f>
        <v>34606.47</v>
      </c>
      <c r="J36" s="44">
        <f>H36/C36*100-100</f>
        <v>62.336942856821196</v>
      </c>
      <c r="K36" s="44">
        <f>G36/B36*100-100</f>
        <v>36.383859972690885</v>
      </c>
    </row>
    <row r="37" spans="1:11" ht="13.5">
      <c r="A37" s="68" t="s">
        <v>117</v>
      </c>
      <c r="B37" s="44">
        <f>'по выплатам по отдельным видам'!B45</f>
        <v>24315.6037</v>
      </c>
      <c r="C37" s="44">
        <f>'по выплатам по отдельным видам'!C45</f>
        <v>13114.7</v>
      </c>
      <c r="D37" s="44">
        <f>'по выплатам по отдельным видам'!D45</f>
        <v>12107.72</v>
      </c>
      <c r="E37" s="44">
        <f>'по выплатам по отдельным видам'!E45</f>
        <v>9206.21</v>
      </c>
      <c r="F37" s="44">
        <f>'по выплатам по отдельным видам'!F45</f>
        <v>-589.211899999993</v>
      </c>
      <c r="G37" s="44">
        <f>'по выплатам по отдельным видам'!G45</f>
        <v>33839.4181</v>
      </c>
      <c r="H37" s="44">
        <f>'по выплатам по отдельным видам'!H45</f>
        <v>8812.65</v>
      </c>
      <c r="J37" s="44">
        <f>H37/C37*100-100</f>
        <v>-32.80326656347458</v>
      </c>
      <c r="K37" s="44">
        <f>G37/B37*100-100</f>
        <v>39.16750131932773</v>
      </c>
    </row>
    <row r="38" spans="1:11" ht="13.5">
      <c r="A38" s="2"/>
      <c r="B38" s="4"/>
      <c r="C38" s="4"/>
      <c r="D38" s="4"/>
      <c r="E38" s="4"/>
      <c r="F38" s="4"/>
      <c r="G38" s="4"/>
      <c r="H38" s="4"/>
      <c r="J38" s="44"/>
      <c r="K38" s="44"/>
    </row>
    <row r="39" spans="1:11" ht="13.5">
      <c r="A39" s="67" t="s">
        <v>120</v>
      </c>
      <c r="B39" s="2"/>
      <c r="C39" s="2"/>
      <c r="D39" s="2"/>
      <c r="E39" s="2"/>
      <c r="F39" s="2"/>
      <c r="G39" s="2"/>
      <c r="H39" s="2"/>
      <c r="J39" s="44"/>
      <c r="K39" s="44"/>
    </row>
    <row r="40" spans="1:11" s="55" customFormat="1" ht="13.5">
      <c r="A40" s="6" t="s">
        <v>98</v>
      </c>
      <c r="B40" s="57">
        <f>B33/B26</f>
        <v>0.377533087186735</v>
      </c>
      <c r="C40" s="57">
        <f aca="true" t="shared" si="12" ref="C40:H40">C33/C26</f>
        <v>0.5130463014592119</v>
      </c>
      <c r="D40" s="57">
        <f t="shared" si="12"/>
        <v>0.5658225316425172</v>
      </c>
      <c r="E40" s="57">
        <f t="shared" si="12"/>
        <v>0.507176086065452</v>
      </c>
      <c r="F40" s="57">
        <f t="shared" si="12"/>
        <v>0.5371431771381074</v>
      </c>
      <c r="G40" s="57">
        <f t="shared" si="12"/>
        <v>0.5314269385598611</v>
      </c>
      <c r="H40" s="57">
        <f t="shared" si="12"/>
        <v>0.4750402129460652</v>
      </c>
      <c r="J40" s="52">
        <f>H40-C40</f>
        <v>-0.03800608851314674</v>
      </c>
      <c r="K40" s="52">
        <f>G40-B40</f>
        <v>0.1538938513731261</v>
      </c>
    </row>
    <row r="41" spans="1:11" ht="13.5">
      <c r="A41" s="3" t="s">
        <v>114</v>
      </c>
      <c r="B41" s="53">
        <f aca="true" t="shared" si="13" ref="B41:H44">B34/B27</f>
        <v>0.42449307430724353</v>
      </c>
      <c r="C41" s="53">
        <f t="shared" si="13"/>
        <v>0.5953931984009515</v>
      </c>
      <c r="D41" s="53">
        <f t="shared" si="13"/>
        <v>0.7072413911008494</v>
      </c>
      <c r="E41" s="53">
        <f t="shared" si="13"/>
        <v>0.5269083872121988</v>
      </c>
      <c r="F41" s="53">
        <f t="shared" si="13"/>
        <v>0.6070277276654049</v>
      </c>
      <c r="G41" s="53">
        <f t="shared" si="13"/>
        <v>0.607468604756496</v>
      </c>
      <c r="H41" s="53">
        <f t="shared" si="13"/>
        <v>0.4954559440106354</v>
      </c>
      <c r="J41" s="52">
        <f>H41-C41</f>
        <v>-0.09993725439031609</v>
      </c>
      <c r="K41" s="52">
        <f>G41-B41</f>
        <v>0.18297553044925247</v>
      </c>
    </row>
    <row r="42" spans="1:11" ht="13.5">
      <c r="A42" s="3" t="s">
        <v>115</v>
      </c>
      <c r="B42" s="53">
        <f t="shared" si="13"/>
        <v>0.26555425930805027</v>
      </c>
      <c r="C42" s="53">
        <f t="shared" si="13"/>
        <v>0.3562526270909876</v>
      </c>
      <c r="D42" s="53">
        <f t="shared" si="13"/>
        <v>0.33100833991342055</v>
      </c>
      <c r="E42" s="53">
        <f t="shared" si="13"/>
        <v>0.46020556195884005</v>
      </c>
      <c r="F42" s="53">
        <f t="shared" si="13"/>
        <v>0.3873054496269739</v>
      </c>
      <c r="G42" s="53">
        <f t="shared" si="13"/>
        <v>0.3795029820212828</v>
      </c>
      <c r="H42" s="53">
        <f t="shared" si="13"/>
        <v>0.44019683178789204</v>
      </c>
      <c r="J42" s="52">
        <f>H42-C42</f>
        <v>0.08394420469690445</v>
      </c>
      <c r="K42" s="52">
        <f>G42-B42</f>
        <v>0.11394872271323253</v>
      </c>
    </row>
    <row r="43" spans="1:11" ht="13.5">
      <c r="A43" s="3" t="s">
        <v>116</v>
      </c>
      <c r="B43" s="53">
        <f t="shared" si="13"/>
        <v>0.2415479578149641</v>
      </c>
      <c r="C43" s="53">
        <f t="shared" si="13"/>
        <v>0.2783576292954558</v>
      </c>
      <c r="D43" s="53">
        <f t="shared" si="13"/>
        <v>0.26852179375394236</v>
      </c>
      <c r="E43" s="53">
        <f t="shared" si="13"/>
        <v>0.46101323016378326</v>
      </c>
      <c r="F43" s="53">
        <f t="shared" si="13"/>
        <v>0.47008502200401275</v>
      </c>
      <c r="G43" s="53">
        <f t="shared" si="13"/>
        <v>0.362518887217669</v>
      </c>
      <c r="H43" s="53">
        <f t="shared" si="13"/>
        <v>0.4366936393190957</v>
      </c>
      <c r="J43" s="52">
        <f>H43-C43</f>
        <v>0.1583360100236399</v>
      </c>
      <c r="K43" s="52">
        <f>G43-B43</f>
        <v>0.1209709294027049</v>
      </c>
    </row>
    <row r="44" spans="1:11" ht="13.5">
      <c r="A44" s="68" t="s">
        <v>117</v>
      </c>
      <c r="B44" s="53">
        <f t="shared" si="13"/>
        <v>0.40987232211767105</v>
      </c>
      <c r="C44" s="53">
        <f t="shared" si="13"/>
        <v>0.653519568662235</v>
      </c>
      <c r="D44" s="53">
        <f t="shared" si="13"/>
        <v>0.6633204040935288</v>
      </c>
      <c r="E44" s="53">
        <f t="shared" si="13"/>
        <v>0.4574991676150057</v>
      </c>
      <c r="F44" s="53">
        <f t="shared" si="13"/>
        <v>-0.03632717215686712</v>
      </c>
      <c r="G44" s="53">
        <f t="shared" si="13"/>
        <v>0.4532257644200158</v>
      </c>
      <c r="H44" s="53">
        <f t="shared" si="13"/>
        <v>0.45451495479606585</v>
      </c>
      <c r="J44" s="52">
        <f>H44-C44</f>
        <v>-0.1990046138661692</v>
      </c>
      <c r="K44" s="52">
        <f>G44-B44</f>
        <v>0.043353442302344725</v>
      </c>
    </row>
    <row r="45" spans="1:11" ht="13.5">
      <c r="A45" s="2"/>
      <c r="B45" s="2"/>
      <c r="C45" s="2"/>
      <c r="D45" s="2"/>
      <c r="E45" s="2"/>
      <c r="F45" s="2"/>
      <c r="G45" s="2"/>
      <c r="H45" s="2"/>
      <c r="J45" s="44"/>
      <c r="K45" s="44"/>
    </row>
    <row r="46" spans="1:11" ht="13.5">
      <c r="A46" s="62" t="s">
        <v>147</v>
      </c>
      <c r="B46" s="4"/>
      <c r="C46" s="4"/>
      <c r="D46" s="4"/>
      <c r="E46" s="4"/>
      <c r="F46" s="4"/>
      <c r="G46" s="4"/>
      <c r="H46" s="4"/>
      <c r="J46" s="44"/>
      <c r="K46" s="44"/>
    </row>
    <row r="47" spans="1:11" ht="13.5">
      <c r="A47" s="6" t="s">
        <v>118</v>
      </c>
      <c r="B47" s="2"/>
      <c r="C47" s="2"/>
      <c r="D47" s="2"/>
      <c r="E47" s="2"/>
      <c r="F47" s="2"/>
      <c r="G47" s="2"/>
      <c r="H47" s="2"/>
      <c r="J47" s="44"/>
      <c r="K47" s="44"/>
    </row>
    <row r="48" spans="1:11" s="55" customFormat="1" ht="13.5">
      <c r="A48" s="6" t="s">
        <v>98</v>
      </c>
      <c r="B48" s="43">
        <f>B49+B50</f>
        <v>855083.3689000001</v>
      </c>
      <c r="C48" s="43">
        <f aca="true" t="shared" si="14" ref="C48:H48">C49+C50</f>
        <v>87513.7144</v>
      </c>
      <c r="D48" s="43">
        <f t="shared" si="14"/>
        <v>88277.7398</v>
      </c>
      <c r="E48" s="43">
        <f t="shared" si="14"/>
        <v>138645.2978</v>
      </c>
      <c r="F48" s="43">
        <f t="shared" si="14"/>
        <v>106335.19430000005</v>
      </c>
      <c r="G48" s="43">
        <f t="shared" si="14"/>
        <v>420771.94630000007</v>
      </c>
      <c r="H48" s="43">
        <f t="shared" si="14"/>
        <v>78846.6883</v>
      </c>
      <c r="J48" s="44">
        <f>H48/C48*100-100</f>
        <v>-9.90362043186228</v>
      </c>
      <c r="K48" s="44">
        <f>G48/B48*100-100</f>
        <v>-50.79170504259821</v>
      </c>
    </row>
    <row r="49" spans="1:11" ht="13.5">
      <c r="A49" s="3" t="s">
        <v>114</v>
      </c>
      <c r="B49" s="1">
        <f>'по платежам по отдельным видам'!B54</f>
        <v>820099.9595000001</v>
      </c>
      <c r="C49" s="1">
        <f>'по платежам по отдельным видам'!C54</f>
        <v>78843.2144</v>
      </c>
      <c r="D49" s="1">
        <f>'по платежам по отдельным видам'!D54</f>
        <v>78454.8498</v>
      </c>
      <c r="E49" s="1">
        <f>'по платежам по отдельным видам'!E54</f>
        <v>72208.77780000001</v>
      </c>
      <c r="F49" s="1">
        <f>'по платежам по отдельным видам'!F54</f>
        <v>87360.89430000004</v>
      </c>
      <c r="G49" s="1">
        <f>'по платежам по отдельным видам'!G54</f>
        <v>316867.73630000005</v>
      </c>
      <c r="H49" s="1">
        <f>'по платежам по отдельным видам'!H54</f>
        <v>69321.38829999999</v>
      </c>
      <c r="J49" s="44">
        <f>H49/C49*100-100</f>
        <v>-12.076912607459604</v>
      </c>
      <c r="K49" s="44">
        <f>G49/B49*100-100</f>
        <v>-61.36230314007228</v>
      </c>
    </row>
    <row r="50" spans="1:11" ht="13.5">
      <c r="A50" s="3" t="s">
        <v>115</v>
      </c>
      <c r="B50" s="1">
        <f>B51+B52</f>
        <v>34983.4094</v>
      </c>
      <c r="C50" s="1">
        <f aca="true" t="shared" si="15" ref="C50:H50">C51+C52</f>
        <v>8670.5</v>
      </c>
      <c r="D50" s="1">
        <f t="shared" si="15"/>
        <v>9822.89</v>
      </c>
      <c r="E50" s="1">
        <f t="shared" si="15"/>
        <v>66436.52</v>
      </c>
      <c r="F50" s="1">
        <f t="shared" si="15"/>
        <v>18974.300000000003</v>
      </c>
      <c r="G50" s="1">
        <f t="shared" si="15"/>
        <v>103904.20999999999</v>
      </c>
      <c r="H50" s="1">
        <f t="shared" si="15"/>
        <v>9525.3</v>
      </c>
      <c r="J50" s="44">
        <f>H50/C50*100-100</f>
        <v>9.858716337004765</v>
      </c>
      <c r="K50" s="44">
        <f>G50/B50*100-100</f>
        <v>197.0099592408509</v>
      </c>
    </row>
    <row r="51" spans="1:11" ht="13.5">
      <c r="A51" s="3" t="s">
        <v>116</v>
      </c>
      <c r="B51" s="1">
        <f>'по платежам по отдельным видам'!B67</f>
        <v>28356.5294</v>
      </c>
      <c r="C51" s="1">
        <f>'по платежам по отдельным видам'!C67</f>
        <v>6200.8</v>
      </c>
      <c r="D51" s="1">
        <f>'по платежам по отдельным видам'!D67</f>
        <v>6958.99</v>
      </c>
      <c r="E51" s="1">
        <f>'по платежам по отдельным видам'!E67</f>
        <v>62012.8</v>
      </c>
      <c r="F51" s="1">
        <f>'по платежам по отдельным видам'!F67</f>
        <v>10702.2</v>
      </c>
      <c r="G51" s="1">
        <f>'по платежам по отдельным видам'!G67</f>
        <v>85874.79</v>
      </c>
      <c r="H51" s="1">
        <f>'по платежам по отдельным видам'!H67</f>
        <v>5216.9</v>
      </c>
      <c r="J51" s="44">
        <f>H51/C51*100-100</f>
        <v>-15.867307444200748</v>
      </c>
      <c r="K51" s="44">
        <f>G51/B51*100-100</f>
        <v>202.8395639982656</v>
      </c>
    </row>
    <row r="52" spans="1:11" ht="13.5">
      <c r="A52" s="68" t="s">
        <v>117</v>
      </c>
      <c r="B52" s="1">
        <f>'по платежам по отдельным видам'!B68</f>
        <v>6626.88</v>
      </c>
      <c r="C52" s="1">
        <f>'по платежам по отдельным видам'!C68</f>
        <v>2469.7</v>
      </c>
      <c r="D52" s="1">
        <f>'по платежам по отдельным видам'!D68</f>
        <v>2863.9</v>
      </c>
      <c r="E52" s="1">
        <f>'по платежам по отдельным видам'!E68</f>
        <v>4423.72</v>
      </c>
      <c r="F52" s="1">
        <f>'по платежам по отдельным видам'!F68</f>
        <v>8272.1</v>
      </c>
      <c r="G52" s="1">
        <f>'по платежам по отдельным видам'!G68</f>
        <v>18029.42</v>
      </c>
      <c r="H52" s="1">
        <f>'по платежам по отдельным видам'!H68</f>
        <v>4308.4</v>
      </c>
      <c r="J52" s="44">
        <f>H52/C52*100-100</f>
        <v>74.45033809774466</v>
      </c>
      <c r="K52" s="44">
        <f>G52/B52*100-100</f>
        <v>172.06498382345836</v>
      </c>
    </row>
    <row r="53" spans="1:11" ht="13.5">
      <c r="A53" s="67"/>
      <c r="B53" s="1"/>
      <c r="C53" s="1"/>
      <c r="D53" s="1"/>
      <c r="E53" s="1"/>
      <c r="F53" s="1"/>
      <c r="G53" s="1"/>
      <c r="H53" s="1"/>
      <c r="J53" s="44"/>
      <c r="K53" s="44"/>
    </row>
    <row r="54" spans="1:11" ht="13.5">
      <c r="A54" s="67" t="s">
        <v>119</v>
      </c>
      <c r="B54" s="1"/>
      <c r="C54" s="1"/>
      <c r="D54" s="1"/>
      <c r="E54" s="1"/>
      <c r="F54" s="1"/>
      <c r="G54" s="1"/>
      <c r="H54" s="1"/>
      <c r="J54" s="44"/>
      <c r="K54" s="44"/>
    </row>
    <row r="55" spans="1:11" s="55" customFormat="1" ht="13.5">
      <c r="A55" s="6" t="s">
        <v>98</v>
      </c>
      <c r="B55" s="43">
        <f>B56+B57</f>
        <v>299469.883</v>
      </c>
      <c r="C55" s="43">
        <f aca="true" t="shared" si="16" ref="C55:H55">C56+C57</f>
        <v>25592.8091</v>
      </c>
      <c r="D55" s="43">
        <f t="shared" si="16"/>
        <v>31428.669899999997</v>
      </c>
      <c r="E55" s="43">
        <f t="shared" si="16"/>
        <v>28190.695000000007</v>
      </c>
      <c r="F55" s="43">
        <f t="shared" si="16"/>
        <v>23278.916</v>
      </c>
      <c r="G55" s="43">
        <f t="shared" si="16"/>
        <v>108491.09</v>
      </c>
      <c r="H55" s="43">
        <f t="shared" si="16"/>
        <v>21293.552</v>
      </c>
      <c r="J55" s="44">
        <f>H55/C55*100-100</f>
        <v>-16.7986917075078</v>
      </c>
      <c r="K55" s="44">
        <f>G55/B55*100-100</f>
        <v>-63.772286911402034</v>
      </c>
    </row>
    <row r="56" spans="1:11" ht="13.5">
      <c r="A56" s="3" t="s">
        <v>114</v>
      </c>
      <c r="B56" s="1">
        <f>'по выплатам по отдельным видам'!B54</f>
        <v>295957.083</v>
      </c>
      <c r="C56" s="1">
        <f>'по выплатам по отдельным видам'!C54</f>
        <v>24941.0091</v>
      </c>
      <c r="D56" s="1">
        <f>'по выплатам по отдельным видам'!D54</f>
        <v>30753.809899999997</v>
      </c>
      <c r="E56" s="1">
        <f>'по выплатам по отдельным видам'!E54</f>
        <v>27775.795000000006</v>
      </c>
      <c r="F56" s="1">
        <f>'по выплатам по отдельным видам'!F54</f>
        <v>22698.996000000003</v>
      </c>
      <c r="G56" s="1">
        <f>'по выплатам по отдельным видам'!G54</f>
        <v>106169.61</v>
      </c>
      <c r="H56" s="1">
        <f>'по выплатам по отдельным видам'!H54</f>
        <v>20966.212</v>
      </c>
      <c r="J56" s="44">
        <f>H56/C56*100-100</f>
        <v>-15.93679343150555</v>
      </c>
      <c r="K56" s="44">
        <f>G56/B56*100-100</f>
        <v>-64.12668724674516</v>
      </c>
    </row>
    <row r="57" spans="1:11" ht="13.5">
      <c r="A57" s="3" t="s">
        <v>115</v>
      </c>
      <c r="B57" s="1">
        <f>B58+B59</f>
        <v>3512.8</v>
      </c>
      <c r="C57" s="1">
        <f aca="true" t="shared" si="17" ref="C57:H57">C58+C59</f>
        <v>651.8</v>
      </c>
      <c r="D57" s="1">
        <f t="shared" si="17"/>
        <v>674.86</v>
      </c>
      <c r="E57" s="1">
        <f t="shared" si="17"/>
        <v>414.9</v>
      </c>
      <c r="F57" s="1">
        <f t="shared" si="17"/>
        <v>579.92</v>
      </c>
      <c r="G57" s="1">
        <f t="shared" si="17"/>
        <v>2321.48</v>
      </c>
      <c r="H57" s="1">
        <f t="shared" si="17"/>
        <v>327.34000000000003</v>
      </c>
      <c r="J57" s="44">
        <f>H57/C57*100-100</f>
        <v>-49.77907333537894</v>
      </c>
      <c r="K57" s="44">
        <f>G57/B57*100-100</f>
        <v>-33.91368708722386</v>
      </c>
    </row>
    <row r="58" spans="1:11" ht="13.5">
      <c r="A58" s="3" t="s">
        <v>116</v>
      </c>
      <c r="B58" s="1">
        <f>'по выплатам по отдельным видам'!B67</f>
        <v>1551.2</v>
      </c>
      <c r="C58" s="1">
        <f>'по выплатам по отдельным видам'!C67</f>
        <v>264.5</v>
      </c>
      <c r="D58" s="1">
        <f>'по выплатам по отдельным видам'!D67</f>
        <v>222.16</v>
      </c>
      <c r="E58" s="1">
        <f>'по выплатам по отдельным видам'!E67</f>
        <v>1.339999999999975</v>
      </c>
      <c r="F58" s="1">
        <f>'по выплатам по отдельным видам'!F67</f>
        <v>188.96</v>
      </c>
      <c r="G58" s="1">
        <f>'по выплатам по отдельным видам'!G67</f>
        <v>676.96</v>
      </c>
      <c r="H58" s="1">
        <f>'по выплатам по отдельным видам'!H67</f>
        <v>114.6</v>
      </c>
      <c r="J58" s="44">
        <f>H58/C58*100-100</f>
        <v>-56.672967863894144</v>
      </c>
      <c r="K58" s="44">
        <f>G58/B58*100-100</f>
        <v>-56.358947911294486</v>
      </c>
    </row>
    <row r="59" spans="1:11" ht="13.5">
      <c r="A59" s="68" t="s">
        <v>117</v>
      </c>
      <c r="B59" s="1">
        <f>'по выплатам по отдельным видам'!B68</f>
        <v>1961.6</v>
      </c>
      <c r="C59" s="1">
        <f>'по выплатам по отдельным видам'!C68</f>
        <v>387.3</v>
      </c>
      <c r="D59" s="1">
        <f>'по выплатам по отдельным видам'!D68</f>
        <v>452.7</v>
      </c>
      <c r="E59" s="1">
        <f>'по выплатам по отдельным видам'!E68</f>
        <v>413.56</v>
      </c>
      <c r="F59" s="1">
        <f>'по выплатам по отдельным видам'!F68</f>
        <v>390.96</v>
      </c>
      <c r="G59" s="1">
        <f>'по выплатам по отдельным видам'!G68</f>
        <v>1644.52</v>
      </c>
      <c r="H59" s="1">
        <f>'по выплатам по отдельным видам'!H68</f>
        <v>212.74</v>
      </c>
      <c r="J59" s="44">
        <f>H59/C59*100-100</f>
        <v>-45.071004389362244</v>
      </c>
      <c r="K59" s="44">
        <f>G59/B59*100-100</f>
        <v>-16.16435562805873</v>
      </c>
    </row>
    <row r="60" spans="1:11" ht="13.5">
      <c r="A60" s="2"/>
      <c r="B60" s="1"/>
      <c r="C60" s="1"/>
      <c r="D60" s="1"/>
      <c r="E60" s="1"/>
      <c r="F60" s="1"/>
      <c r="G60" s="1"/>
      <c r="H60" s="1"/>
      <c r="J60" s="44"/>
      <c r="K60" s="44"/>
    </row>
    <row r="61" spans="1:11" ht="13.5">
      <c r="A61" s="67" t="s">
        <v>120</v>
      </c>
      <c r="B61" s="1"/>
      <c r="C61" s="1"/>
      <c r="D61" s="1"/>
      <c r="E61" s="1"/>
      <c r="F61" s="1"/>
      <c r="G61" s="1"/>
      <c r="H61" s="1"/>
      <c r="J61" s="44"/>
      <c r="K61" s="44"/>
    </row>
    <row r="62" spans="1:11" s="55" customFormat="1" ht="13.5">
      <c r="A62" s="6" t="s">
        <v>98</v>
      </c>
      <c r="B62" s="57">
        <f>B55/B48</f>
        <v>0.3502230237330487</v>
      </c>
      <c r="C62" s="57">
        <f aca="true" t="shared" si="18" ref="C62:H62">C55/C48</f>
        <v>0.2924434104467631</v>
      </c>
      <c r="D62" s="57">
        <f t="shared" si="18"/>
        <v>0.3560203282413445</v>
      </c>
      <c r="E62" s="57">
        <f t="shared" si="18"/>
        <v>0.20332961483241885</v>
      </c>
      <c r="F62" s="57">
        <f t="shared" si="18"/>
        <v>0.21892014354460995</v>
      </c>
      <c r="G62" s="57">
        <f t="shared" si="18"/>
        <v>0.2578382208082107</v>
      </c>
      <c r="H62" s="57">
        <f t="shared" si="18"/>
        <v>0.27006273134746234</v>
      </c>
      <c r="J62" s="52">
        <f>H62-C62</f>
        <v>-0.02238067909930075</v>
      </c>
      <c r="K62" s="52">
        <f>G62-B62</f>
        <v>-0.09238480292483797</v>
      </c>
    </row>
    <row r="63" spans="1:11" ht="13.5">
      <c r="A63" s="3" t="s">
        <v>114</v>
      </c>
      <c r="B63" s="53">
        <f aca="true" t="shared" si="19" ref="B63:H66">B56/B49</f>
        <v>0.3608792801068294</v>
      </c>
      <c r="C63" s="53">
        <f t="shared" si="19"/>
        <v>0.3163367867457215</v>
      </c>
      <c r="D63" s="53">
        <f t="shared" si="19"/>
        <v>0.39199373879879634</v>
      </c>
      <c r="E63" s="53">
        <f t="shared" si="19"/>
        <v>0.3846595365030538</v>
      </c>
      <c r="F63" s="53">
        <f t="shared" si="19"/>
        <v>0.25983016980173007</v>
      </c>
      <c r="G63" s="53">
        <f t="shared" si="19"/>
        <v>0.3350597042151432</v>
      </c>
      <c r="H63" s="53">
        <f t="shared" si="19"/>
        <v>0.3024493956939406</v>
      </c>
      <c r="J63" s="52">
        <f>H63-C63</f>
        <v>-0.01388739105178094</v>
      </c>
      <c r="K63" s="52">
        <f>G63-B63</f>
        <v>-0.02581957589168621</v>
      </c>
    </row>
    <row r="64" spans="1:11" ht="13.5">
      <c r="A64" s="3" t="s">
        <v>115</v>
      </c>
      <c r="B64" s="53">
        <f t="shared" si="19"/>
        <v>0.10041331191693399</v>
      </c>
      <c r="C64" s="53">
        <f t="shared" si="19"/>
        <v>0.07517444207369817</v>
      </c>
      <c r="D64" s="53">
        <f t="shared" si="19"/>
        <v>0.06870279520589155</v>
      </c>
      <c r="E64" s="53">
        <f t="shared" si="19"/>
        <v>0.006245059193347273</v>
      </c>
      <c r="F64" s="53">
        <f t="shared" si="19"/>
        <v>0.030563446345846745</v>
      </c>
      <c r="G64" s="53">
        <f t="shared" si="19"/>
        <v>0.022342501810080653</v>
      </c>
      <c r="H64" s="53">
        <f t="shared" si="19"/>
        <v>0.03436532182713406</v>
      </c>
      <c r="J64" s="52">
        <f>H64-C64</f>
        <v>-0.04080912024656411</v>
      </c>
      <c r="K64" s="52">
        <f>G64-B64</f>
        <v>-0.07807081010685334</v>
      </c>
    </row>
    <row r="65" spans="1:11" ht="13.5">
      <c r="A65" s="3" t="s">
        <v>116</v>
      </c>
      <c r="B65" s="53">
        <f t="shared" si="19"/>
        <v>0.05470345041590315</v>
      </c>
      <c r="C65" s="53">
        <f t="shared" si="19"/>
        <v>0.04265578635014837</v>
      </c>
      <c r="D65" s="53">
        <f t="shared" si="19"/>
        <v>0.03192417290440136</v>
      </c>
      <c r="E65" s="53">
        <f t="shared" si="19"/>
        <v>2.160844212807638E-05</v>
      </c>
      <c r="F65" s="53">
        <f t="shared" si="19"/>
        <v>0.017656182840911215</v>
      </c>
      <c r="G65" s="53">
        <f t="shared" si="19"/>
        <v>0.007883105158102862</v>
      </c>
      <c r="H65" s="53">
        <f t="shared" si="19"/>
        <v>0.021967068565623263</v>
      </c>
      <c r="J65" s="52">
        <f>H65-C65</f>
        <v>-0.020688717784525107</v>
      </c>
      <c r="K65" s="52">
        <f>G65-B65</f>
        <v>-0.046820345257800294</v>
      </c>
    </row>
    <row r="66" spans="1:11" ht="13.5">
      <c r="A66" s="68" t="s">
        <v>117</v>
      </c>
      <c r="B66" s="53">
        <f t="shared" si="19"/>
        <v>0.29600656719300783</v>
      </c>
      <c r="C66" s="53">
        <f t="shared" si="19"/>
        <v>0.15682066647770987</v>
      </c>
      <c r="D66" s="53">
        <f t="shared" si="19"/>
        <v>0.1580711617025734</v>
      </c>
      <c r="E66" s="53">
        <f t="shared" si="19"/>
        <v>0.09348692955250332</v>
      </c>
      <c r="F66" s="53">
        <f t="shared" si="19"/>
        <v>0.047262484737853744</v>
      </c>
      <c r="G66" s="53">
        <f t="shared" si="19"/>
        <v>0.0912131394132479</v>
      </c>
      <c r="H66" s="53">
        <f t="shared" si="19"/>
        <v>0.049377959335252075</v>
      </c>
      <c r="J66" s="52">
        <f>H66-C66</f>
        <v>-0.1074427071424578</v>
      </c>
      <c r="K66" s="52">
        <f>G66-B66</f>
        <v>-0.20479342777975992</v>
      </c>
    </row>
    <row r="67" spans="1:11" ht="13.5">
      <c r="A67" s="2"/>
      <c r="B67" s="2"/>
      <c r="C67" s="2"/>
      <c r="D67" s="2"/>
      <c r="E67" s="2"/>
      <c r="F67" s="2"/>
      <c r="G67" s="2"/>
      <c r="H67" s="2"/>
      <c r="J67" s="44"/>
      <c r="K67" s="44"/>
    </row>
    <row r="68" spans="1:11" ht="13.5">
      <c r="A68" s="62" t="s">
        <v>146</v>
      </c>
      <c r="B68" s="4"/>
      <c r="C68" s="4"/>
      <c r="D68" s="4"/>
      <c r="E68" s="4"/>
      <c r="F68" s="4"/>
      <c r="G68" s="4"/>
      <c r="H68" s="4"/>
      <c r="J68" s="44"/>
      <c r="K68" s="44"/>
    </row>
    <row r="69" spans="1:11" ht="13.5">
      <c r="A69" s="6" t="s">
        <v>118</v>
      </c>
      <c r="B69" s="2"/>
      <c r="C69" s="2"/>
      <c r="D69" s="2"/>
      <c r="E69" s="2"/>
      <c r="F69" s="2"/>
      <c r="G69" s="2"/>
      <c r="H69" s="2"/>
      <c r="J69" s="44"/>
      <c r="K69" s="44"/>
    </row>
    <row r="70" spans="1:11" s="55" customFormat="1" ht="13.5">
      <c r="A70" s="6" t="s">
        <v>98</v>
      </c>
      <c r="B70" s="43">
        <f>B71+B72</f>
        <v>1108811.5366</v>
      </c>
      <c r="C70" s="43">
        <f aca="true" t="shared" si="20" ref="C70:H70">C71+C72</f>
        <v>156523.0924</v>
      </c>
      <c r="D70" s="43">
        <f t="shared" si="20"/>
        <v>135745.72899999996</v>
      </c>
      <c r="E70" s="43">
        <f t="shared" si="20"/>
        <v>228777.72060000003</v>
      </c>
      <c r="F70" s="43">
        <f t="shared" si="20"/>
        <v>210485.34010000006</v>
      </c>
      <c r="G70" s="43">
        <f t="shared" si="20"/>
        <v>731531.8821</v>
      </c>
      <c r="H70" s="43">
        <f t="shared" si="20"/>
        <v>129703.9131</v>
      </c>
      <c r="J70" s="44">
        <f>H70/C70*100-100</f>
        <v>-17.134327522396944</v>
      </c>
      <c r="K70" s="44">
        <f>G70/B70*100-100</f>
        <v>-34.02558884414839</v>
      </c>
    </row>
    <row r="71" spans="1:11" ht="13.5">
      <c r="A71" s="3" t="s">
        <v>114</v>
      </c>
      <c r="B71" s="1">
        <f>'по платежам по отдельным видам'!B83</f>
        <v>1045119.7126999999</v>
      </c>
      <c r="C71" s="1">
        <f>'по платежам по отдельным видам'!C83</f>
        <v>139907.5924</v>
      </c>
      <c r="D71" s="1">
        <f>'по платежам по отдельным видам'!D83</f>
        <v>115731.29899999997</v>
      </c>
      <c r="E71" s="1">
        <f>'по платежам по отдельным видам'!E83</f>
        <v>110117.44060000003</v>
      </c>
      <c r="F71" s="1">
        <f>'по платежам по отдельным видам'!F83</f>
        <v>188829.80450000006</v>
      </c>
      <c r="G71" s="1">
        <f>'по платежам по отдельным видам'!G83</f>
        <v>554586.1365</v>
      </c>
      <c r="H71" s="1">
        <f>'по платежам по отдельным видам'!H83</f>
        <v>113931.6676</v>
      </c>
      <c r="J71" s="44">
        <f>H71/C71*100-100</f>
        <v>-18.5664868892419</v>
      </c>
      <c r="K71" s="44">
        <f>G71/B71*100-100</f>
        <v>-46.93563524246785</v>
      </c>
    </row>
    <row r="72" spans="1:11" ht="13.5">
      <c r="A72" s="3" t="s">
        <v>115</v>
      </c>
      <c r="B72" s="1">
        <f>B73+B74</f>
        <v>63691.8239</v>
      </c>
      <c r="C72" s="1">
        <f aca="true" t="shared" si="21" ref="C72:H72">C73+C74</f>
        <v>16615.5</v>
      </c>
      <c r="D72" s="1">
        <f t="shared" si="21"/>
        <v>20014.43</v>
      </c>
      <c r="E72" s="1">
        <f t="shared" si="21"/>
        <v>118660.28</v>
      </c>
      <c r="F72" s="1">
        <f t="shared" si="21"/>
        <v>21655.53560000001</v>
      </c>
      <c r="G72" s="1">
        <f t="shared" si="21"/>
        <v>176945.7456</v>
      </c>
      <c r="H72" s="1">
        <f t="shared" si="21"/>
        <v>15772.2455</v>
      </c>
      <c r="J72" s="44">
        <f>H72/C72*100-100</f>
        <v>-5.075107580271435</v>
      </c>
      <c r="K72" s="44">
        <f>G72/B72*100-100</f>
        <v>177.81547891895116</v>
      </c>
    </row>
    <row r="73" spans="1:11" ht="13.5">
      <c r="A73" s="3" t="s">
        <v>116</v>
      </c>
      <c r="B73" s="1">
        <f>'по платежам по отдельным видам'!B96</f>
        <v>39650.8156</v>
      </c>
      <c r="C73" s="1">
        <f>'по платежам по отдельным видам'!C96</f>
        <v>7162.9</v>
      </c>
      <c r="D73" s="1">
        <f>'по платежам по отдельным видам'!D96</f>
        <v>6414.43</v>
      </c>
      <c r="E73" s="1">
        <f>'по платежам по отдельным видам'!E96</f>
        <v>109107.18</v>
      </c>
      <c r="F73" s="1">
        <f>'по платежам по отдельным видам'!F96</f>
        <v>10963.640100000006</v>
      </c>
      <c r="G73" s="1">
        <f>'по платежам по отдельным видам'!G96</f>
        <v>133648.1501</v>
      </c>
      <c r="H73" s="1">
        <f>'по платежам по отдельным видам'!H96</f>
        <v>3825.6261999999997</v>
      </c>
      <c r="J73" s="44">
        <f>H73/C73*100-100</f>
        <v>-46.59109857739184</v>
      </c>
      <c r="K73" s="44">
        <f>G73/B73*100-100</f>
        <v>237.0628020574689</v>
      </c>
    </row>
    <row r="74" spans="1:11" ht="13.5">
      <c r="A74" s="68" t="s">
        <v>117</v>
      </c>
      <c r="B74" s="1">
        <f>'по платежам по отдельным видам'!B97</f>
        <v>24041.008299999998</v>
      </c>
      <c r="C74" s="1">
        <f>'по платежам по отдельным видам'!C97</f>
        <v>9452.6</v>
      </c>
      <c r="D74" s="1">
        <f>'по платежам по отдельным видам'!D97</f>
        <v>13600</v>
      </c>
      <c r="E74" s="1">
        <f>'по платежам по отдельным видам'!E97</f>
        <v>9553.1</v>
      </c>
      <c r="F74" s="1">
        <f>'по платежам по отдельным видам'!F97</f>
        <v>10691.895500000004</v>
      </c>
      <c r="G74" s="1">
        <f>'по платежам по отдельным видам'!G97</f>
        <v>43297.5955</v>
      </c>
      <c r="H74" s="1">
        <f>'по платежам по отдельным видам'!H97</f>
        <v>11946.6193</v>
      </c>
      <c r="J74" s="44">
        <f>H74/C74*100-100</f>
        <v>26.384479402492445</v>
      </c>
      <c r="K74" s="44">
        <f>G74/B74*100-100</f>
        <v>80.09891664984787</v>
      </c>
    </row>
    <row r="75" spans="1:11" ht="13.5">
      <c r="A75" s="67"/>
      <c r="B75" s="1"/>
      <c r="C75" s="1"/>
      <c r="D75" s="1"/>
      <c r="E75" s="1"/>
      <c r="F75" s="1"/>
      <c r="G75" s="1"/>
      <c r="H75" s="1"/>
      <c r="J75" s="44"/>
      <c r="K75" s="44"/>
    </row>
    <row r="76" spans="1:11" ht="13.5">
      <c r="A76" s="67" t="s">
        <v>119</v>
      </c>
      <c r="B76" s="1"/>
      <c r="C76" s="1"/>
      <c r="D76" s="1"/>
      <c r="E76" s="1"/>
      <c r="F76" s="1"/>
      <c r="G76" s="1"/>
      <c r="H76" s="1"/>
      <c r="J76" s="44"/>
      <c r="K76" s="44"/>
    </row>
    <row r="77" spans="1:11" s="55" customFormat="1" ht="13.5">
      <c r="A77" s="6" t="s">
        <v>98</v>
      </c>
      <c r="B77" s="43">
        <f>B78+B79</f>
        <v>407845.8373</v>
      </c>
      <c r="C77" s="43">
        <f aca="true" t="shared" si="22" ref="C77:H77">C78+C79</f>
        <v>55575.5441</v>
      </c>
      <c r="D77" s="43">
        <f t="shared" si="22"/>
        <v>57556.656800000004</v>
      </c>
      <c r="E77" s="43">
        <f t="shared" si="22"/>
        <v>76711.63609999999</v>
      </c>
      <c r="F77" s="43">
        <f t="shared" si="22"/>
        <v>50442.506000000016</v>
      </c>
      <c r="G77" s="43">
        <f t="shared" si="22"/>
        <v>240286.343</v>
      </c>
      <c r="H77" s="43">
        <f t="shared" si="22"/>
        <v>43810.528000000006</v>
      </c>
      <c r="J77" s="44">
        <f>H77/C77*100-100</f>
        <v>-21.16941235668442</v>
      </c>
      <c r="K77" s="44">
        <f>G77/B77*100-100</f>
        <v>-41.08402709447</v>
      </c>
    </row>
    <row r="78" spans="1:11" ht="13.5">
      <c r="A78" s="3" t="s">
        <v>114</v>
      </c>
      <c r="B78" s="1">
        <f>'по выплатам по отдельным видам'!B85</f>
        <v>401000.4413</v>
      </c>
      <c r="C78" s="1">
        <f>'по выплатам по отдельным видам'!C85</f>
        <v>54084.4441</v>
      </c>
      <c r="D78" s="1">
        <f>'по выплатам по отдельным видам'!D85</f>
        <v>54524.156800000004</v>
      </c>
      <c r="E78" s="1">
        <f>'по выплатам по отдельным видам'!E85</f>
        <v>71923.63609999999</v>
      </c>
      <c r="F78" s="1">
        <f>'по выплатам по отдельным видам'!F85</f>
        <v>48789.909300000014</v>
      </c>
      <c r="G78" s="1">
        <f>'по выплатам по отдельным видам'!G85</f>
        <v>229322.1463</v>
      </c>
      <c r="H78" s="1">
        <f>'по выплатам по отдельным видам'!H85</f>
        <v>41779.8703</v>
      </c>
      <c r="J78" s="44">
        <f>H78/C78*100-100</f>
        <v>-22.750670742310547</v>
      </c>
      <c r="K78" s="44">
        <f>G78/B78*100-100</f>
        <v>-42.8124952789173</v>
      </c>
    </row>
    <row r="79" spans="1:11" ht="13.5">
      <c r="A79" s="3" t="s">
        <v>115</v>
      </c>
      <c r="B79" s="1">
        <f>B80+B81</f>
        <v>6845.396000000001</v>
      </c>
      <c r="C79" s="1">
        <f aca="true" t="shared" si="23" ref="C79:H79">C80+C81</f>
        <v>1491.1000000000001</v>
      </c>
      <c r="D79" s="1">
        <f t="shared" si="23"/>
        <v>3032.5</v>
      </c>
      <c r="E79" s="1">
        <f t="shared" si="23"/>
        <v>4788</v>
      </c>
      <c r="F79" s="1">
        <f t="shared" si="23"/>
        <v>1652.5967</v>
      </c>
      <c r="G79" s="1">
        <f t="shared" si="23"/>
        <v>10964.196699999999</v>
      </c>
      <c r="H79" s="1">
        <f t="shared" si="23"/>
        <v>2030.6577000000002</v>
      </c>
      <c r="J79" s="44">
        <f>H79/C79*100-100</f>
        <v>36.1852122594058</v>
      </c>
      <c r="K79" s="44">
        <f>G79/B79*100-100</f>
        <v>60.1689179121266</v>
      </c>
    </row>
    <row r="80" spans="1:11" ht="13.5">
      <c r="A80" s="3" t="s">
        <v>116</v>
      </c>
      <c r="B80" s="1">
        <f>'по выплатам по отдельным видам'!B98</f>
        <v>863.096</v>
      </c>
      <c r="C80" s="1">
        <f>'по выплатам по отдельным видам'!C98</f>
        <v>135.2</v>
      </c>
      <c r="D80" s="1">
        <f>'по выплатам по отдельным видам'!D98</f>
        <v>23</v>
      </c>
      <c r="E80" s="1">
        <f>'по выплатам по отдельным видам'!E98</f>
        <v>99.8</v>
      </c>
      <c r="F80" s="1">
        <f>'по выплатам по отдельным видам'!F98</f>
        <v>113.89670000000001</v>
      </c>
      <c r="G80" s="1">
        <f>'по выплатам по отдельным видам'!G98</f>
        <v>371.8967</v>
      </c>
      <c r="H80" s="1">
        <f>'по выплатам по отдельным видам'!H98</f>
        <v>178.7577</v>
      </c>
      <c r="J80" s="44">
        <f>H80/C80*100-100</f>
        <v>32.21723372781068</v>
      </c>
      <c r="K80" s="44">
        <f>G80/B80*100-100</f>
        <v>-56.91131693345815</v>
      </c>
    </row>
    <row r="81" spans="1:11" ht="13.5">
      <c r="A81" s="68" t="s">
        <v>117</v>
      </c>
      <c r="B81" s="1">
        <f>'по выплатам по отдельным видам'!B99</f>
        <v>5982.3</v>
      </c>
      <c r="C81" s="1">
        <f>'по выплатам по отдельным видам'!C99</f>
        <v>1355.9</v>
      </c>
      <c r="D81" s="1">
        <f>'по выплатам по отдельным видам'!D99</f>
        <v>3009.5</v>
      </c>
      <c r="E81" s="1">
        <f>'по выплатам по отдельным видам'!E99</f>
        <v>4688.2</v>
      </c>
      <c r="F81" s="1">
        <f>'по выплатам по отдельным видам'!F99</f>
        <v>1538.7</v>
      </c>
      <c r="G81" s="1">
        <f>'по выплатам по отдельным видам'!G99</f>
        <v>10592.3</v>
      </c>
      <c r="H81" s="1">
        <f>'по выплатам по отдельным видам'!H99</f>
        <v>1851.9</v>
      </c>
      <c r="J81" s="44">
        <f>H81/C81*100-100</f>
        <v>36.580868795633904</v>
      </c>
      <c r="K81" s="44">
        <f>G81/B81*100-100</f>
        <v>77.06066228708019</v>
      </c>
    </row>
    <row r="82" spans="1:11" ht="13.5">
      <c r="A82" s="67"/>
      <c r="B82" s="1"/>
      <c r="C82" s="1"/>
      <c r="D82" s="1"/>
      <c r="E82" s="1"/>
      <c r="F82" s="1"/>
      <c r="G82" s="1"/>
      <c r="H82" s="1"/>
      <c r="J82" s="44"/>
      <c r="K82" s="44"/>
    </row>
    <row r="83" spans="1:11" ht="13.5">
      <c r="A83" s="67" t="s">
        <v>120</v>
      </c>
      <c r="B83" s="2"/>
      <c r="C83" s="2"/>
      <c r="D83" s="2"/>
      <c r="E83" s="2"/>
      <c r="F83" s="2"/>
      <c r="G83" s="2"/>
      <c r="H83" s="2"/>
      <c r="J83" s="44"/>
      <c r="K83" s="44"/>
    </row>
    <row r="84" spans="1:11" s="55" customFormat="1" ht="13.5">
      <c r="A84" s="6" t="s">
        <v>98</v>
      </c>
      <c r="B84" s="57">
        <f>B77/B70</f>
        <v>0.36782250530202504</v>
      </c>
      <c r="C84" s="57">
        <f aca="true" t="shared" si="24" ref="C84:H84">C77/C70</f>
        <v>0.3550629063600075</v>
      </c>
      <c r="D84" s="57">
        <f t="shared" si="24"/>
        <v>0.4240034454417348</v>
      </c>
      <c r="E84" s="57">
        <f t="shared" si="24"/>
        <v>0.3353107806949624</v>
      </c>
      <c r="F84" s="57">
        <f t="shared" si="24"/>
        <v>0.2396485473811865</v>
      </c>
      <c r="G84" s="57">
        <f t="shared" si="24"/>
        <v>0.32847008979323333</v>
      </c>
      <c r="H84" s="57">
        <f t="shared" si="24"/>
        <v>0.33777337131087687</v>
      </c>
      <c r="J84" s="52">
        <f>H84-C84</f>
        <v>-0.01728953504913061</v>
      </c>
      <c r="K84" s="52">
        <f>G84-B84</f>
        <v>-0.039352415508791705</v>
      </c>
    </row>
    <row r="85" spans="1:11" ht="13.5">
      <c r="A85" s="3" t="s">
        <v>114</v>
      </c>
      <c r="B85" s="53">
        <f aca="true" t="shared" si="25" ref="B85:H88">B78/B71</f>
        <v>0.3836885252733785</v>
      </c>
      <c r="C85" s="53">
        <f t="shared" si="25"/>
        <v>0.38657261676958143</v>
      </c>
      <c r="D85" s="53">
        <f t="shared" si="25"/>
        <v>0.4711271477217241</v>
      </c>
      <c r="E85" s="53">
        <f t="shared" si="25"/>
        <v>0.6531539028523332</v>
      </c>
      <c r="F85" s="53">
        <f t="shared" si="25"/>
        <v>0.258380341118237</v>
      </c>
      <c r="G85" s="53">
        <f t="shared" si="25"/>
        <v>0.41350140439365274</v>
      </c>
      <c r="H85" s="53">
        <f t="shared" si="25"/>
        <v>0.36670989883764327</v>
      </c>
      <c r="J85" s="52">
        <f>H85-C85</f>
        <v>-0.019862717931938167</v>
      </c>
      <c r="K85" s="52">
        <f>G85-B85</f>
        <v>0.02981287912027425</v>
      </c>
    </row>
    <row r="86" spans="1:11" ht="13.5">
      <c r="A86" s="3" t="s">
        <v>115</v>
      </c>
      <c r="B86" s="53">
        <f t="shared" si="25"/>
        <v>0.10747684052426705</v>
      </c>
      <c r="C86" s="53">
        <f t="shared" si="25"/>
        <v>0.08974150642472391</v>
      </c>
      <c r="D86" s="53">
        <f t="shared" si="25"/>
        <v>0.15151568143584404</v>
      </c>
      <c r="E86" s="53">
        <f t="shared" si="25"/>
        <v>0.040350486278980635</v>
      </c>
      <c r="F86" s="53">
        <f t="shared" si="25"/>
        <v>0.076312898952266</v>
      </c>
      <c r="G86" s="53">
        <f t="shared" si="25"/>
        <v>0.06196360733524185</v>
      </c>
      <c r="H86" s="53">
        <f t="shared" si="25"/>
        <v>0.12874880117735932</v>
      </c>
      <c r="J86" s="52">
        <f>H86-C86</f>
        <v>0.03900729475263541</v>
      </c>
      <c r="K86" s="52">
        <f>G86-B86</f>
        <v>-0.0455132331890252</v>
      </c>
    </row>
    <row r="87" spans="1:11" ht="13.5">
      <c r="A87" s="3" t="s">
        <v>116</v>
      </c>
      <c r="B87" s="53">
        <f t="shared" si="25"/>
        <v>0.021767421096881547</v>
      </c>
      <c r="C87" s="53">
        <f t="shared" si="25"/>
        <v>0.018875036647168046</v>
      </c>
      <c r="D87" s="53">
        <f t="shared" si="25"/>
        <v>0.003585665444942107</v>
      </c>
      <c r="E87" s="53">
        <f t="shared" si="25"/>
        <v>0.0009146969062897603</v>
      </c>
      <c r="F87" s="53">
        <f t="shared" si="25"/>
        <v>0.010388584353475809</v>
      </c>
      <c r="G87" s="53">
        <f t="shared" si="25"/>
        <v>0.0027826550515045252</v>
      </c>
      <c r="H87" s="53">
        <f t="shared" si="25"/>
        <v>0.04672638952545861</v>
      </c>
      <c r="J87" s="52">
        <f>H87-C87</f>
        <v>0.02785135287829056</v>
      </c>
      <c r="K87" s="52">
        <f>G87-B87</f>
        <v>-0.01898476604537702</v>
      </c>
    </row>
    <row r="88" spans="1:11" ht="13.5">
      <c r="A88" s="68" t="s">
        <v>117</v>
      </c>
      <c r="B88" s="53">
        <f t="shared" si="25"/>
        <v>0.24883731686079077</v>
      </c>
      <c r="C88" s="53">
        <f t="shared" si="25"/>
        <v>0.1434420159532827</v>
      </c>
      <c r="D88" s="53">
        <f t="shared" si="25"/>
        <v>0.22128676470588235</v>
      </c>
      <c r="E88" s="53">
        <f t="shared" si="25"/>
        <v>0.4907516931676628</v>
      </c>
      <c r="F88" s="53">
        <f t="shared" si="25"/>
        <v>0.14391274213258065</v>
      </c>
      <c r="G88" s="53">
        <f t="shared" si="25"/>
        <v>0.24463945116767508</v>
      </c>
      <c r="H88" s="53">
        <f t="shared" si="25"/>
        <v>0.15501456550138834</v>
      </c>
      <c r="J88" s="52">
        <f>H88-C88</f>
        <v>0.011572549548105632</v>
      </c>
      <c r="K88" s="52">
        <f>G88-B88</f>
        <v>-0.004197865693115699</v>
      </c>
    </row>
    <row r="89" spans="1:11" ht="13.5">
      <c r="A89" s="2"/>
      <c r="B89" s="2"/>
      <c r="C89" s="2"/>
      <c r="D89" s="2"/>
      <c r="E89" s="2"/>
      <c r="F89" s="2"/>
      <c r="G89" s="2"/>
      <c r="H89" s="2"/>
      <c r="J89" s="44"/>
      <c r="K89" s="44"/>
    </row>
    <row r="90" spans="1:11" ht="13.5">
      <c r="A90" s="62" t="s">
        <v>145</v>
      </c>
      <c r="B90" s="4"/>
      <c r="C90" s="4"/>
      <c r="D90" s="4"/>
      <c r="E90" s="4"/>
      <c r="F90" s="4"/>
      <c r="G90" s="4"/>
      <c r="H90" s="4"/>
      <c r="J90" s="44"/>
      <c r="K90" s="44"/>
    </row>
    <row r="91" spans="1:11" ht="13.5">
      <c r="A91" s="6" t="s">
        <v>118</v>
      </c>
      <c r="B91" s="2"/>
      <c r="C91" s="2"/>
      <c r="D91" s="2"/>
      <c r="E91" s="2"/>
      <c r="F91" s="2"/>
      <c r="G91" s="2"/>
      <c r="H91" s="2"/>
      <c r="J91" s="44"/>
      <c r="K91" s="44"/>
    </row>
    <row r="92" spans="1:11" s="55" customFormat="1" ht="13.5">
      <c r="A92" s="6" t="s">
        <v>98</v>
      </c>
      <c r="B92" s="43">
        <f>B93+B94</f>
        <v>7267660.0198</v>
      </c>
      <c r="C92" s="43">
        <f aca="true" t="shared" si="26" ref="C92:H92">C93+C94</f>
        <v>1241816.5108</v>
      </c>
      <c r="D92" s="43">
        <f t="shared" si="26"/>
        <v>1345599.3260999997</v>
      </c>
      <c r="E92" s="43">
        <f t="shared" si="26"/>
        <v>1497004.2162000001</v>
      </c>
      <c r="F92" s="43">
        <f t="shared" si="26"/>
        <v>1487070.1204000004</v>
      </c>
      <c r="G92" s="43">
        <f t="shared" si="26"/>
        <v>5571490.1735000005</v>
      </c>
      <c r="H92" s="43">
        <f t="shared" si="26"/>
        <v>1204600.8017000002</v>
      </c>
      <c r="J92" s="44">
        <f>H92/C92*100-100</f>
        <v>-2.9968766541866074</v>
      </c>
      <c r="K92" s="44">
        <f>G92/B92*100-100</f>
        <v>-23.3385964901902</v>
      </c>
    </row>
    <row r="93" spans="1:11" ht="13.5">
      <c r="A93" s="3" t="s">
        <v>114</v>
      </c>
      <c r="B93" s="1">
        <f>B5+B27+B49</f>
        <v>5797588.226</v>
      </c>
      <c r="C93" s="1">
        <f aca="true" t="shared" si="27" ref="C93:H93">C5+C27+C49</f>
        <v>842722.6884000001</v>
      </c>
      <c r="D93" s="1">
        <f t="shared" si="27"/>
        <v>982414.4532999998</v>
      </c>
      <c r="E93" s="1">
        <f t="shared" si="27"/>
        <v>1073151.5223000003</v>
      </c>
      <c r="F93" s="1">
        <f t="shared" si="27"/>
        <v>989368.8276000002</v>
      </c>
      <c r="G93" s="1">
        <f t="shared" si="27"/>
        <v>3887657.4916000003</v>
      </c>
      <c r="H93" s="1">
        <f t="shared" si="27"/>
        <v>745569.2997</v>
      </c>
      <c r="J93" s="44">
        <f>H93/C93*100-100</f>
        <v>-11.528512289666281</v>
      </c>
      <c r="K93" s="44">
        <f>G93/B93*100-100</f>
        <v>-32.943538932873494</v>
      </c>
    </row>
    <row r="94" spans="1:11" ht="13.5">
      <c r="A94" s="3" t="s">
        <v>115</v>
      </c>
      <c r="B94" s="1">
        <f>B95+B96</f>
        <v>1470071.7938</v>
      </c>
      <c r="C94" s="1">
        <f aca="true" t="shared" si="28" ref="C94:H94">C95+C96</f>
        <v>399093.8224</v>
      </c>
      <c r="D94" s="1">
        <f t="shared" si="28"/>
        <v>363184.8728</v>
      </c>
      <c r="E94" s="1">
        <f t="shared" si="28"/>
        <v>423852.69389999995</v>
      </c>
      <c r="F94" s="1">
        <f t="shared" si="28"/>
        <v>497701.29280000005</v>
      </c>
      <c r="G94" s="1">
        <f t="shared" si="28"/>
        <v>1683832.6819</v>
      </c>
      <c r="H94" s="1">
        <f t="shared" si="28"/>
        <v>459031.5020000001</v>
      </c>
      <c r="J94" s="44">
        <f>H94/C94*100-100</f>
        <v>15.018443342359305</v>
      </c>
      <c r="K94" s="44">
        <f>G94/B94*100-100</f>
        <v>14.540846848537086</v>
      </c>
    </row>
    <row r="95" spans="1:11" ht="13.5">
      <c r="A95" s="3" t="s">
        <v>116</v>
      </c>
      <c r="B95" s="1">
        <f aca="true" t="shared" si="29" ref="B95:G95">B7+B29+B51</f>
        <v>1309382.9352000002</v>
      </c>
      <c r="C95" s="1">
        <f t="shared" si="29"/>
        <v>344903.1224</v>
      </c>
      <c r="D95" s="1">
        <f t="shared" si="29"/>
        <v>307140.0728</v>
      </c>
      <c r="E95" s="1">
        <f t="shared" si="29"/>
        <v>348035.9738999999</v>
      </c>
      <c r="F95" s="1">
        <f t="shared" si="29"/>
        <v>430844.8694</v>
      </c>
      <c r="G95" s="1">
        <f t="shared" si="29"/>
        <v>1430924.0385</v>
      </c>
      <c r="H95" s="1">
        <f>H7+H29+H51</f>
        <v>390133.67300000007</v>
      </c>
      <c r="J95" s="44">
        <f>H95/C95*100-100</f>
        <v>13.113986990104465</v>
      </c>
      <c r="K95" s="44">
        <f>G95/B95*100-100</f>
        <v>9.282319177424995</v>
      </c>
    </row>
    <row r="96" spans="1:11" ht="13.5">
      <c r="A96" s="68" t="s">
        <v>117</v>
      </c>
      <c r="B96" s="1">
        <f aca="true" t="shared" si="30" ref="B96:G96">B8+B30+B52</f>
        <v>160688.8586</v>
      </c>
      <c r="C96" s="1">
        <f t="shared" si="30"/>
        <v>54190.7</v>
      </c>
      <c r="D96" s="1">
        <f t="shared" si="30"/>
        <v>56044.799999999996</v>
      </c>
      <c r="E96" s="1">
        <f t="shared" si="30"/>
        <v>75816.72</v>
      </c>
      <c r="F96" s="1">
        <f t="shared" si="30"/>
        <v>66856.4234</v>
      </c>
      <c r="G96" s="1">
        <f t="shared" si="30"/>
        <v>252908.6434</v>
      </c>
      <c r="H96" s="1">
        <f>H8+H30+H52</f>
        <v>68897.829</v>
      </c>
      <c r="J96" s="44">
        <f>H96/C96*100-100</f>
        <v>27.139581145842357</v>
      </c>
      <c r="K96" s="44">
        <f>G96/B96*100-100</f>
        <v>57.39027932830186</v>
      </c>
    </row>
    <row r="97" spans="1:11" ht="13.5">
      <c r="A97" s="68"/>
      <c r="B97" s="1"/>
      <c r="C97" s="1"/>
      <c r="D97" s="1"/>
      <c r="E97" s="1"/>
      <c r="F97" s="1"/>
      <c r="G97" s="1"/>
      <c r="H97" s="1"/>
      <c r="J97" s="44"/>
      <c r="K97" s="44"/>
    </row>
    <row r="98" spans="1:11" ht="13.5">
      <c r="A98" s="67" t="s">
        <v>119</v>
      </c>
      <c r="B98" s="1"/>
      <c r="C98" s="1"/>
      <c r="D98" s="1"/>
      <c r="E98" s="1"/>
      <c r="F98" s="1"/>
      <c r="G98" s="1"/>
      <c r="H98" s="1"/>
      <c r="J98" s="44"/>
      <c r="K98" s="44"/>
    </row>
    <row r="99" spans="1:11" s="55" customFormat="1" ht="13.5">
      <c r="A99" s="6" t="s">
        <v>98</v>
      </c>
      <c r="B99" s="43">
        <f>B100+B101</f>
        <v>3651318.5903000003</v>
      </c>
      <c r="C99" s="43">
        <f aca="true" t="shared" si="31" ref="C99:H99">C100+C101</f>
        <v>826312.4210000001</v>
      </c>
      <c r="D99" s="43">
        <f t="shared" si="31"/>
        <v>791017.8539</v>
      </c>
      <c r="E99" s="43">
        <f t="shared" si="31"/>
        <v>758866.3622999999</v>
      </c>
      <c r="F99" s="43">
        <f t="shared" si="31"/>
        <v>750444.4308999998</v>
      </c>
      <c r="G99" s="43">
        <f t="shared" si="31"/>
        <v>3126641.0681</v>
      </c>
      <c r="H99" s="43">
        <f t="shared" si="31"/>
        <v>674235.8815</v>
      </c>
      <c r="J99" s="44">
        <f>H99/C99*100-100</f>
        <v>-18.404242225471762</v>
      </c>
      <c r="K99" s="44">
        <f>G99/B99*100-100</f>
        <v>-14.369535531461025</v>
      </c>
    </row>
    <row r="100" spans="1:11" ht="13.5">
      <c r="A100" s="3" t="s">
        <v>114</v>
      </c>
      <c r="B100" s="1">
        <f>B12+B34+B56</f>
        <v>3129338.0097000003</v>
      </c>
      <c r="C100" s="1">
        <f aca="true" t="shared" si="32" ref="C100:H100">C12+C34+C56</f>
        <v>681703.621</v>
      </c>
      <c r="D100" s="1">
        <f t="shared" si="32"/>
        <v>650136.7289</v>
      </c>
      <c r="E100" s="1">
        <f t="shared" si="32"/>
        <v>597095.3323</v>
      </c>
      <c r="F100" s="1">
        <f t="shared" si="32"/>
        <v>558098.8517999998</v>
      </c>
      <c r="G100" s="1">
        <f t="shared" si="32"/>
        <v>2487034.534</v>
      </c>
      <c r="H100" s="1">
        <f t="shared" si="32"/>
        <v>488597.64149999997</v>
      </c>
      <c r="J100" s="44">
        <f>H100/C100*100-100</f>
        <v>-28.326969895910253</v>
      </c>
      <c r="K100" s="44">
        <f>G100/B100*100-100</f>
        <v>-20.52521887086195</v>
      </c>
    </row>
    <row r="101" spans="1:11" ht="13.5">
      <c r="A101" s="3" t="s">
        <v>115</v>
      </c>
      <c r="B101" s="1">
        <f>B102+B103</f>
        <v>521980.5806</v>
      </c>
      <c r="C101" s="1">
        <f aca="true" t="shared" si="33" ref="C101:H101">C102+C103</f>
        <v>144608.80000000002</v>
      </c>
      <c r="D101" s="1">
        <f t="shared" si="33"/>
        <v>140881.125</v>
      </c>
      <c r="E101" s="1">
        <f t="shared" si="33"/>
        <v>161771.02999999997</v>
      </c>
      <c r="F101" s="1">
        <f t="shared" si="33"/>
        <v>192345.5791</v>
      </c>
      <c r="G101" s="1">
        <f t="shared" si="33"/>
        <v>639606.5340999999</v>
      </c>
      <c r="H101" s="1">
        <f t="shared" si="33"/>
        <v>185638.24000000002</v>
      </c>
      <c r="J101" s="44">
        <f>H101/C101*100-100</f>
        <v>28.37271314055576</v>
      </c>
      <c r="K101" s="44">
        <f>G101/B101*100-100</f>
        <v>22.53454589532673</v>
      </c>
    </row>
    <row r="102" spans="1:11" ht="13.5">
      <c r="A102" s="3" t="s">
        <v>116</v>
      </c>
      <c r="B102" s="1">
        <f>B14+B36+B58</f>
        <v>460845.4838</v>
      </c>
      <c r="C102" s="1">
        <f aca="true" t="shared" si="34" ref="C102:H102">C14+C36+C58</f>
        <v>127158.6</v>
      </c>
      <c r="D102" s="1">
        <f t="shared" si="34"/>
        <v>119438.13500000001</v>
      </c>
      <c r="E102" s="1">
        <f t="shared" si="34"/>
        <v>144667.56999999998</v>
      </c>
      <c r="F102" s="1">
        <f t="shared" si="34"/>
        <v>177045.8375</v>
      </c>
      <c r="G102" s="1">
        <f t="shared" si="34"/>
        <v>568310.1425</v>
      </c>
      <c r="H102" s="1">
        <f t="shared" si="34"/>
        <v>170905.82</v>
      </c>
      <c r="J102" s="44">
        <f>H102/C102*100-100</f>
        <v>34.403665973044696</v>
      </c>
      <c r="K102" s="44">
        <f>G102/B102*100-100</f>
        <v>23.319021771435658</v>
      </c>
    </row>
    <row r="103" spans="1:11" ht="13.5">
      <c r="A103" s="68" t="s">
        <v>117</v>
      </c>
      <c r="B103" s="1">
        <f>B15+B37+B59</f>
        <v>61135.0968</v>
      </c>
      <c r="C103" s="1">
        <f aca="true" t="shared" si="35" ref="C103:H103">C15+C37+C59</f>
        <v>17450.2</v>
      </c>
      <c r="D103" s="1">
        <f t="shared" si="35"/>
        <v>21442.99</v>
      </c>
      <c r="E103" s="1">
        <f t="shared" si="35"/>
        <v>17103.46</v>
      </c>
      <c r="F103" s="1">
        <f t="shared" si="35"/>
        <v>15299.741600000003</v>
      </c>
      <c r="G103" s="1">
        <f t="shared" si="35"/>
        <v>71296.3916</v>
      </c>
      <c r="H103" s="1">
        <f t="shared" si="35"/>
        <v>14732.42</v>
      </c>
      <c r="J103" s="44">
        <f>H103/C103*100-100</f>
        <v>-15.5744919828999</v>
      </c>
      <c r="K103" s="44">
        <f>G103/B103*100-100</f>
        <v>16.621049661934933</v>
      </c>
    </row>
    <row r="104" spans="1:11" ht="13.5">
      <c r="A104" s="2"/>
      <c r="B104" s="1"/>
      <c r="C104" s="1"/>
      <c r="D104" s="1"/>
      <c r="E104" s="1"/>
      <c r="F104" s="1"/>
      <c r="G104" s="1"/>
      <c r="H104" s="1"/>
      <c r="J104" s="44"/>
      <c r="K104" s="44"/>
    </row>
    <row r="105" spans="1:11" ht="13.5">
      <c r="A105" s="67" t="s">
        <v>120</v>
      </c>
      <c r="B105" s="56"/>
      <c r="C105" s="56"/>
      <c r="D105" s="56"/>
      <c r="E105" s="56"/>
      <c r="F105" s="56"/>
      <c r="G105" s="56"/>
      <c r="H105" s="56"/>
      <c r="J105" s="44"/>
      <c r="K105" s="44"/>
    </row>
    <row r="106" spans="1:11" s="55" customFormat="1" ht="13.5">
      <c r="A106" s="6" t="s">
        <v>98</v>
      </c>
      <c r="B106" s="57">
        <f>B99/B92</f>
        <v>0.5024063564272895</v>
      </c>
      <c r="C106" s="57">
        <f aca="true" t="shared" si="36" ref="C106:H106">C99/C92</f>
        <v>0.665406212442509</v>
      </c>
      <c r="D106" s="57">
        <f t="shared" si="36"/>
        <v>0.5878554176989939</v>
      </c>
      <c r="E106" s="57">
        <f t="shared" si="36"/>
        <v>0.5069233299999037</v>
      </c>
      <c r="F106" s="57">
        <f t="shared" si="36"/>
        <v>0.5046462978478387</v>
      </c>
      <c r="G106" s="57">
        <f t="shared" si="36"/>
        <v>0.561185781673173</v>
      </c>
      <c r="H106" s="57">
        <f t="shared" si="36"/>
        <v>0.5597172777475165</v>
      </c>
      <c r="J106" s="52">
        <f>H106-C106</f>
        <v>-0.10568893469499252</v>
      </c>
      <c r="K106" s="52">
        <f>G106-B106</f>
        <v>0.05877942524588353</v>
      </c>
    </row>
    <row r="107" spans="1:11" ht="13.5">
      <c r="A107" s="3" t="s">
        <v>114</v>
      </c>
      <c r="B107" s="53">
        <f aca="true" t="shared" si="37" ref="B107:H110">B100/B93</f>
        <v>0.539765483113495</v>
      </c>
      <c r="C107" s="53">
        <f t="shared" si="37"/>
        <v>0.8089299485863942</v>
      </c>
      <c r="D107" s="53">
        <f t="shared" si="37"/>
        <v>0.6617743934</v>
      </c>
      <c r="E107" s="53">
        <f t="shared" si="37"/>
        <v>0.5563942461920877</v>
      </c>
      <c r="F107" s="53">
        <f t="shared" si="37"/>
        <v>0.5640958520533033</v>
      </c>
      <c r="G107" s="53">
        <f t="shared" si="37"/>
        <v>0.639725731851043</v>
      </c>
      <c r="H107" s="53">
        <f t="shared" si="37"/>
        <v>0.6553349791851683</v>
      </c>
      <c r="J107" s="52">
        <f>H107-C107</f>
        <v>-0.15359496940122597</v>
      </c>
      <c r="K107" s="52">
        <f>G107-B107</f>
        <v>0.09996024873754794</v>
      </c>
    </row>
    <row r="108" spans="1:11" ht="13.5">
      <c r="A108" s="3" t="s">
        <v>115</v>
      </c>
      <c r="B108" s="53">
        <f t="shared" si="37"/>
        <v>0.3550714888901639</v>
      </c>
      <c r="C108" s="53">
        <f t="shared" si="37"/>
        <v>0.3623428674750642</v>
      </c>
      <c r="D108" s="53">
        <f t="shared" si="37"/>
        <v>0.38790471616801325</v>
      </c>
      <c r="E108" s="53">
        <f t="shared" si="37"/>
        <v>0.3816680472441843</v>
      </c>
      <c r="F108" s="53">
        <f t="shared" si="37"/>
        <v>0.38646791134073577</v>
      </c>
      <c r="G108" s="53">
        <f t="shared" si="37"/>
        <v>0.37985159747480485</v>
      </c>
      <c r="H108" s="53">
        <f t="shared" si="37"/>
        <v>0.40441285443629527</v>
      </c>
      <c r="J108" s="52">
        <f>H108-C108</f>
        <v>0.04206998696123104</v>
      </c>
      <c r="K108" s="52">
        <f>G108-B108</f>
        <v>0.02478010858464097</v>
      </c>
    </row>
    <row r="109" spans="1:11" ht="13.5">
      <c r="A109" s="3" t="s">
        <v>116</v>
      </c>
      <c r="B109" s="53">
        <f t="shared" si="37"/>
        <v>0.3519562317570671</v>
      </c>
      <c r="C109" s="53">
        <f t="shared" si="37"/>
        <v>0.36867917899719194</v>
      </c>
      <c r="D109" s="53">
        <f t="shared" si="37"/>
        <v>0.38887187175271126</v>
      </c>
      <c r="E109" s="53">
        <f t="shared" si="37"/>
        <v>0.41566843903776124</v>
      </c>
      <c r="F109" s="53">
        <f t="shared" si="37"/>
        <v>0.41092711106565166</v>
      </c>
      <c r="G109" s="53">
        <f t="shared" si="37"/>
        <v>0.39716304095061855</v>
      </c>
      <c r="H109" s="53">
        <f t="shared" si="37"/>
        <v>0.43806990226142306</v>
      </c>
      <c r="J109" s="52">
        <f>H109-C109</f>
        <v>0.06939072326423112</v>
      </c>
      <c r="K109" s="52">
        <f>G109-B109</f>
        <v>0.04520680919355147</v>
      </c>
    </row>
    <row r="110" spans="1:11" ht="13.5">
      <c r="A110" s="68" t="s">
        <v>117</v>
      </c>
      <c r="B110" s="53">
        <f t="shared" si="37"/>
        <v>0.38045635106652004</v>
      </c>
      <c r="C110" s="53">
        <f t="shared" si="37"/>
        <v>0.3220146630325868</v>
      </c>
      <c r="D110" s="53">
        <f t="shared" si="37"/>
        <v>0.3826044521525637</v>
      </c>
      <c r="E110" s="53">
        <f t="shared" si="37"/>
        <v>0.22558955333335443</v>
      </c>
      <c r="F110" s="53">
        <f t="shared" si="37"/>
        <v>0.22884475151268716</v>
      </c>
      <c r="G110" s="53">
        <f t="shared" si="37"/>
        <v>0.28190571362655137</v>
      </c>
      <c r="H110" s="53">
        <f t="shared" si="37"/>
        <v>0.21382995972195293</v>
      </c>
      <c r="J110" s="52">
        <f>H110-C110</f>
        <v>-0.10818470331063387</v>
      </c>
      <c r="K110" s="52">
        <f>G110-B110</f>
        <v>-0.09855063743996867</v>
      </c>
    </row>
    <row r="111" spans="1:11" ht="13.5">
      <c r="A111" s="2"/>
      <c r="B111" s="2"/>
      <c r="C111" s="2"/>
      <c r="D111" s="2"/>
      <c r="E111" s="2"/>
      <c r="F111" s="2"/>
      <c r="G111" s="2"/>
      <c r="H111" s="2"/>
      <c r="J111" s="52"/>
      <c r="K111" s="52"/>
    </row>
    <row r="112" spans="1:11" ht="13.5">
      <c r="A112" s="62" t="s">
        <v>124</v>
      </c>
      <c r="B112" s="2"/>
      <c r="C112" s="2"/>
      <c r="D112" s="2"/>
      <c r="E112" s="2"/>
      <c r="F112" s="2"/>
      <c r="G112" s="2"/>
      <c r="H112" s="2"/>
      <c r="J112" s="52"/>
      <c r="K112" s="52"/>
    </row>
    <row r="113" spans="1:11" ht="13.5">
      <c r="A113" s="62" t="s">
        <v>122</v>
      </c>
      <c r="B113" s="2"/>
      <c r="C113" s="2"/>
      <c r="D113" s="2"/>
      <c r="E113" s="2"/>
      <c r="F113" s="2"/>
      <c r="G113" s="2"/>
      <c r="H113" s="2"/>
      <c r="J113" s="52"/>
      <c r="K113" s="52"/>
    </row>
    <row r="114" spans="1:11" ht="13.5">
      <c r="A114" s="6" t="s">
        <v>98</v>
      </c>
      <c r="B114" s="57">
        <f>B115+B116</f>
        <v>0.3027133446856668</v>
      </c>
      <c r="C114" s="57">
        <f aca="true" t="shared" si="38" ref="C114:H114">C115+C116</f>
        <v>0.2655420848841038</v>
      </c>
      <c r="D114" s="57">
        <f t="shared" si="38"/>
        <v>0.2781625676883895</v>
      </c>
      <c r="E114" s="57">
        <f t="shared" si="38"/>
        <v>0.32057476197804047</v>
      </c>
      <c r="F114" s="57">
        <f t="shared" si="38"/>
        <v>0.23761441092014074</v>
      </c>
      <c r="G114" s="57">
        <f t="shared" si="38"/>
        <v>0.27255014258039867</v>
      </c>
      <c r="H114" s="57">
        <f t="shared" si="38"/>
        <v>0.25642155556421364</v>
      </c>
      <c r="J114" s="52">
        <f>H114-C114</f>
        <v>-0.009120529319890158</v>
      </c>
      <c r="K114" s="52">
        <f>G114-B114</f>
        <v>-0.030163202105268128</v>
      </c>
    </row>
    <row r="115" spans="1:11" ht="13.5">
      <c r="A115" s="3" t="s">
        <v>114</v>
      </c>
      <c r="B115" s="53">
        <f>B93/'по платежам по отдельным видам'!B153</f>
        <v>0.24148175867079125</v>
      </c>
      <c r="C115" s="53">
        <f>C93/'по платежам по отдельным видам'!C153</f>
        <v>0.1802024193676657</v>
      </c>
      <c r="D115" s="53">
        <f>D93/'по платежам по отдельным видам'!D153</f>
        <v>0.20308491655992766</v>
      </c>
      <c r="E115" s="53">
        <f>E93/'по платежам по отдельным видам'!E153</f>
        <v>0.22980916827406753</v>
      </c>
      <c r="F115" s="53">
        <f>F93/'по платежам по отдельным видам'!F153</f>
        <v>0.15808823533465188</v>
      </c>
      <c r="G115" s="53">
        <f>G93/'по платежам по отдельным видам'!G153</f>
        <v>0.19017921070364338</v>
      </c>
      <c r="H115" s="53">
        <f>H93/'по платежам по отдельным видам'!H153</f>
        <v>0.15870821216471998</v>
      </c>
      <c r="J115" s="52">
        <f>H115-C115</f>
        <v>-0.02149420720294573</v>
      </c>
      <c r="K115" s="52">
        <f>G115-B115</f>
        <v>-0.051302547967147866</v>
      </c>
    </row>
    <row r="116" spans="1:11" ht="13.5">
      <c r="A116" s="3" t="s">
        <v>115</v>
      </c>
      <c r="B116" s="53">
        <f>B117+B118</f>
        <v>0.061231586014875564</v>
      </c>
      <c r="C116" s="53">
        <f aca="true" t="shared" si="39" ref="C116:H116">C117+C118</f>
        <v>0.0853396655164381</v>
      </c>
      <c r="D116" s="53">
        <f t="shared" si="39"/>
        <v>0.07507765112846183</v>
      </c>
      <c r="E116" s="53">
        <f t="shared" si="39"/>
        <v>0.09076559370397297</v>
      </c>
      <c r="F116" s="53">
        <f t="shared" si="39"/>
        <v>0.07952617558548887</v>
      </c>
      <c r="G116" s="53">
        <f t="shared" si="39"/>
        <v>0.08237093187675529</v>
      </c>
      <c r="H116" s="53">
        <f t="shared" si="39"/>
        <v>0.09771334339949364</v>
      </c>
      <c r="J116" s="52">
        <f>H116-C116</f>
        <v>0.012373677883055545</v>
      </c>
      <c r="K116" s="52">
        <f>G116-B116</f>
        <v>0.021139345861879724</v>
      </c>
    </row>
    <row r="117" spans="1:11" ht="13.5">
      <c r="A117" s="3" t="s">
        <v>116</v>
      </c>
      <c r="B117" s="53">
        <f>B95/'по платежам по отдельным видам'!B153</f>
        <v>0.05453855666182297</v>
      </c>
      <c r="C117" s="53">
        <f>C95/'по платежам по отдельным видам'!C153</f>
        <v>0.0737518734922696</v>
      </c>
      <c r="D117" s="53">
        <f>D95/'по платежам по отдельным видам'!D153</f>
        <v>0.0634920586187167</v>
      </c>
      <c r="E117" s="53">
        <f>E95/'по платежам по отдельным видам'!E153</f>
        <v>0.07452988327314236</v>
      </c>
      <c r="F117" s="53">
        <f>F95/'по платежам по отдельным видам'!F153</f>
        <v>0.06884339106545198</v>
      </c>
      <c r="G117" s="53">
        <f>G95/'по платежам по отдельным видам'!G153</f>
        <v>0.06999896590859433</v>
      </c>
      <c r="H117" s="53">
        <f>H95/'по платежам по отдельным видам'!H153</f>
        <v>0.08304716646997086</v>
      </c>
      <c r="J117" s="52">
        <f>H117-C117</f>
        <v>0.009295292977701264</v>
      </c>
      <c r="K117" s="52">
        <f>G117-B117</f>
        <v>0.015460409246771362</v>
      </c>
    </row>
    <row r="118" spans="1:11" ht="13.5">
      <c r="A118" s="68" t="s">
        <v>117</v>
      </c>
      <c r="B118" s="53">
        <f>B96/'по платежам по отдельным видам'!B153</f>
        <v>0.006693029353052591</v>
      </c>
      <c r="C118" s="53">
        <f>C96/'по платежам по отдельным видам'!C153</f>
        <v>0.011587792024168505</v>
      </c>
      <c r="D118" s="53">
        <f>D96/'по платежам по отдельным видам'!D153</f>
        <v>0.011585592509745129</v>
      </c>
      <c r="E118" s="53">
        <f>E96/'по платежам по отдельным видам'!E153</f>
        <v>0.016235710430830608</v>
      </c>
      <c r="F118" s="53">
        <f>F96/'по платежам по отдельным видам'!F153</f>
        <v>0.010682784520036888</v>
      </c>
      <c r="G118" s="53">
        <f>G96/'по платежам по отдельным видам'!G153</f>
        <v>0.01237196596816096</v>
      </c>
      <c r="H118" s="53">
        <f>H96/'по платежам по отдельным видам'!H153</f>
        <v>0.014666176929522781</v>
      </c>
      <c r="J118" s="52">
        <f>H118-C118</f>
        <v>0.003078384905354276</v>
      </c>
      <c r="K118" s="52">
        <f>G118-B118</f>
        <v>0.005678936615108369</v>
      </c>
    </row>
    <row r="119" spans="1:11" ht="13.5">
      <c r="A119" s="68"/>
      <c r="B119" s="1"/>
      <c r="C119" s="1"/>
      <c r="D119" s="1"/>
      <c r="E119" s="1"/>
      <c r="F119" s="1"/>
      <c r="G119" s="1"/>
      <c r="H119" s="1"/>
      <c r="J119" s="52"/>
      <c r="K119" s="52"/>
    </row>
    <row r="120" spans="1:11" ht="13.5">
      <c r="A120" s="67" t="s">
        <v>123</v>
      </c>
      <c r="B120" s="1"/>
      <c r="C120" s="1"/>
      <c r="D120" s="1"/>
      <c r="E120" s="1"/>
      <c r="F120" s="1"/>
      <c r="G120" s="1"/>
      <c r="H120" s="1"/>
      <c r="J120" s="52"/>
      <c r="K120" s="52"/>
    </row>
    <row r="121" spans="1:11" ht="13.5">
      <c r="A121" s="6" t="s">
        <v>98</v>
      </c>
      <c r="B121" s="57">
        <f aca="true" t="shared" si="40" ref="B121:H121">B122+B123</f>
        <v>0.5176317039451778</v>
      </c>
      <c r="C121" s="43">
        <f t="shared" si="40"/>
        <v>0.5475418639872557</v>
      </c>
      <c r="D121" s="43">
        <f t="shared" si="40"/>
        <v>0.4478037000345819</v>
      </c>
      <c r="E121" s="43">
        <f t="shared" si="40"/>
        <v>0.45050952418171003</v>
      </c>
      <c r="F121" s="43">
        <f t="shared" si="40"/>
        <v>0.42008683577123385</v>
      </c>
      <c r="G121" s="43">
        <f t="shared" si="40"/>
        <v>0.4634508260696306</v>
      </c>
      <c r="H121" s="43">
        <f t="shared" si="40"/>
        <v>0.5369161611768231</v>
      </c>
      <c r="J121" s="52">
        <f>H121-C121</f>
        <v>-0.010625702810432625</v>
      </c>
      <c r="K121" s="52">
        <f>G121-B121</f>
        <v>-0.05418087787554715</v>
      </c>
    </row>
    <row r="122" spans="1:11" ht="13.5">
      <c r="A122" s="3" t="s">
        <v>114</v>
      </c>
      <c r="B122" s="53">
        <f>B100/'по выплатам по отдельным видам'!B153</f>
        <v>0.4436327661148661</v>
      </c>
      <c r="C122" s="53">
        <f>C100/'по выплатам по отдельным видам'!C153</f>
        <v>0.4517193035504445</v>
      </c>
      <c r="D122" s="53">
        <f>D100/'по выплатам по отдельным видам'!D153</f>
        <v>0.36804938257007386</v>
      </c>
      <c r="E122" s="53">
        <f>E100/'по выплатам по отдельным видам'!E153</f>
        <v>0.3544723384896211</v>
      </c>
      <c r="F122" s="53">
        <f>F100/'по выплатам по отдельным видам'!F153</f>
        <v>0.3124148451858686</v>
      </c>
      <c r="G122" s="53">
        <f>G100/'по выплатам по отдельным видам'!G153</f>
        <v>0.3686442364637726</v>
      </c>
      <c r="H122" s="53">
        <f>H100/'по выплатам по отдельным видам'!H153</f>
        <v>0.38908633793057723</v>
      </c>
      <c r="J122" s="52">
        <f>H122-C122</f>
        <v>-0.06263296561986725</v>
      </c>
      <c r="K122" s="52">
        <f>G122-B122</f>
        <v>-0.07498852965109348</v>
      </c>
    </row>
    <row r="123" spans="1:11" ht="13.5">
      <c r="A123" s="3" t="s">
        <v>115</v>
      </c>
      <c r="B123" s="53">
        <f>B124+B125</f>
        <v>0.07399893783031174</v>
      </c>
      <c r="C123" s="53">
        <f aca="true" t="shared" si="41" ref="C123:H123">C124+C125</f>
        <v>0.09582256043681116</v>
      </c>
      <c r="D123" s="53">
        <f t="shared" si="41"/>
        <v>0.07975431746450805</v>
      </c>
      <c r="E123" s="53">
        <f t="shared" si="41"/>
        <v>0.09603718569208892</v>
      </c>
      <c r="F123" s="53">
        <f t="shared" si="41"/>
        <v>0.10767199058536525</v>
      </c>
      <c r="G123" s="53">
        <f t="shared" si="41"/>
        <v>0.09480658960585805</v>
      </c>
      <c r="H123" s="53">
        <f t="shared" si="41"/>
        <v>0.14782982324624586</v>
      </c>
      <c r="J123" s="52">
        <f>H123-C123</f>
        <v>0.0520072628094347</v>
      </c>
      <c r="K123" s="52">
        <f>G123-B123</f>
        <v>0.020807651775546318</v>
      </c>
    </row>
    <row r="124" spans="1:11" ht="13.5">
      <c r="A124" s="3" t="s">
        <v>116</v>
      </c>
      <c r="B124" s="53">
        <f>B102/'по выплатам по отдельным видам'!B153</f>
        <v>0.06533207857253404</v>
      </c>
      <c r="C124" s="53">
        <f>C102/'по выплатам по отдельным видам'!C153</f>
        <v>0.08425948236594381</v>
      </c>
      <c r="D124" s="53">
        <f>D102/'по выплатам по отдельным видам'!D153</f>
        <v>0.06761521059800431</v>
      </c>
      <c r="E124" s="53">
        <f>E102/'по выплатам по отдельным видам'!E153</f>
        <v>0.08588352490376845</v>
      </c>
      <c r="F124" s="53">
        <f>F102/'по выплатам по отдельным видам'!F153</f>
        <v>0.09910743900470602</v>
      </c>
      <c r="G124" s="53">
        <f>G102/'по выплатам по отдельным видам'!G153</f>
        <v>0.08423858040265166</v>
      </c>
      <c r="H124" s="53">
        <f>H102/'по выплатам по отдельным видам'!H153</f>
        <v>0.13609791367530047</v>
      </c>
      <c r="J124" s="52">
        <f>H124-C124</f>
        <v>0.051838431309356656</v>
      </c>
      <c r="K124" s="52">
        <f>G124-B124</f>
        <v>0.01890650183011762</v>
      </c>
    </row>
    <row r="125" spans="1:11" ht="13.5">
      <c r="A125" s="68" t="s">
        <v>117</v>
      </c>
      <c r="B125" s="53">
        <f>B103/'по выплатам по отдельным видам'!B153</f>
        <v>0.008666859257777703</v>
      </c>
      <c r="C125" s="53">
        <f>C103/'по выплатам по отдельным видам'!C153</f>
        <v>0.011563078070867348</v>
      </c>
      <c r="D125" s="53">
        <f>D103/'по выплатам по отдельным видам'!D153</f>
        <v>0.012139106866503737</v>
      </c>
      <c r="E125" s="53">
        <f>E103/'по выплатам по отдельным видам'!E153</f>
        <v>0.010153660788320477</v>
      </c>
      <c r="F125" s="53">
        <f>F103/'по выплатам по отдельным видам'!F153</f>
        <v>0.008564551580659238</v>
      </c>
      <c r="G125" s="53">
        <f>G103/'по выплатам по отдельным видам'!G153</f>
        <v>0.010568009203206396</v>
      </c>
      <c r="H125" s="53">
        <f>H103/'по выплатам по отдельным видам'!H153</f>
        <v>0.01173190957094539</v>
      </c>
      <c r="J125" s="52">
        <f>H125-C125</f>
        <v>0.0001688315000780427</v>
      </c>
      <c r="K125" s="52">
        <f>G125-B125</f>
        <v>0.0019011499454286932</v>
      </c>
    </row>
    <row r="126" spans="1:11" ht="13.5">
      <c r="A126" s="2"/>
      <c r="B126" s="1"/>
      <c r="C126" s="1"/>
      <c r="D126" s="1"/>
      <c r="E126" s="1"/>
      <c r="F126" s="1"/>
      <c r="G126" s="1"/>
      <c r="H126" s="1"/>
      <c r="J126" s="40"/>
      <c r="K126" s="52"/>
    </row>
    <row r="127" spans="1:11" ht="13.5">
      <c r="A127" s="67"/>
      <c r="B127" s="56"/>
      <c r="C127" s="56"/>
      <c r="D127" s="56"/>
      <c r="E127" s="56"/>
      <c r="F127" s="56"/>
      <c r="G127" s="56"/>
      <c r="H127" s="56"/>
      <c r="J127" s="40"/>
      <c r="K127" s="40"/>
    </row>
    <row r="128" spans="1:11" ht="13.5">
      <c r="A128" s="62" t="s">
        <v>125</v>
      </c>
      <c r="B128" s="2"/>
      <c r="C128" s="2"/>
      <c r="D128" s="2"/>
      <c r="E128" s="2"/>
      <c r="F128" s="2"/>
      <c r="G128" s="2"/>
      <c r="H128" s="2"/>
      <c r="J128" s="52"/>
      <c r="K128" s="52"/>
    </row>
    <row r="129" spans="1:11" ht="13.5">
      <c r="A129" s="62" t="s">
        <v>126</v>
      </c>
      <c r="B129" s="2"/>
      <c r="C129" s="2"/>
      <c r="D129" s="2"/>
      <c r="E129" s="2"/>
      <c r="F129" s="2"/>
      <c r="G129" s="2"/>
      <c r="H129" s="2"/>
      <c r="J129" s="52"/>
      <c r="K129" s="52"/>
    </row>
    <row r="130" spans="1:11" ht="13.5">
      <c r="A130" s="6" t="s">
        <v>98</v>
      </c>
      <c r="B130" s="57">
        <f aca="true" t="shared" si="42" ref="B130:H130">B131+B132</f>
        <v>0.6559046543529397</v>
      </c>
      <c r="C130" s="57">
        <f t="shared" si="42"/>
        <v>0.6540255748605195</v>
      </c>
      <c r="D130" s="57">
        <f t="shared" si="42"/>
        <v>0.6702126009290906</v>
      </c>
      <c r="E130" s="57">
        <f t="shared" si="42"/>
        <v>0.6687940658977641</v>
      </c>
      <c r="F130" s="57">
        <f t="shared" si="42"/>
        <v>0.6652627608005071</v>
      </c>
      <c r="G130" s="57">
        <f t="shared" si="42"/>
        <v>0.6648625859382831</v>
      </c>
      <c r="H130" s="57">
        <f t="shared" si="42"/>
        <v>0.6616460334849996</v>
      </c>
      <c r="J130" s="52">
        <f>H130-C130</f>
        <v>0.007620458624480131</v>
      </c>
      <c r="K130" s="52">
        <f>G130-B130</f>
        <v>0.008957931585343415</v>
      </c>
    </row>
    <row r="131" spans="1:11" ht="13.5">
      <c r="A131" s="3" t="s">
        <v>114</v>
      </c>
      <c r="B131" s="53">
        <f>B5/'по платежам по отдельным видам'!B3</f>
        <v>0.5223412080204346</v>
      </c>
      <c r="C131" s="53">
        <f>C5/'по платежам по отдельным видам'!C3</f>
        <v>0.43409686768587286</v>
      </c>
      <c r="D131" s="53">
        <f>D5/'по платежам по отдельным видам'!D3</f>
        <v>0.502370846285991</v>
      </c>
      <c r="E131" s="53">
        <f>E5/'по платежам по отдельным видам'!E3</f>
        <v>0.498911093022774</v>
      </c>
      <c r="F131" s="53">
        <f>F5/'по платежам по отдельным видам'!F3</f>
        <v>0.42903799735747933</v>
      </c>
      <c r="G131" s="53">
        <f>G5/'по платежам по отдельным видам'!G3</f>
        <v>0.4663137427310259</v>
      </c>
      <c r="H131" s="53">
        <f>H5/'по платежам по отдельным видам'!H3</f>
        <v>0.391317507979611</v>
      </c>
      <c r="J131" s="52">
        <f>H131-C131</f>
        <v>-0.042779359706261844</v>
      </c>
      <c r="K131" s="52">
        <f>G131-B131</f>
        <v>-0.05602746528940872</v>
      </c>
    </row>
    <row r="132" spans="1:11" ht="13.5">
      <c r="A132" s="3" t="s">
        <v>115</v>
      </c>
      <c r="B132" s="53">
        <f>B133+B134</f>
        <v>0.1335634463325051</v>
      </c>
      <c r="C132" s="53">
        <f aca="true" t="shared" si="43" ref="C132:H132">C133+C134</f>
        <v>0.21992870717464658</v>
      </c>
      <c r="D132" s="53">
        <f t="shared" si="43"/>
        <v>0.16784175464309956</v>
      </c>
      <c r="E132" s="53">
        <f t="shared" si="43"/>
        <v>0.16988297287499013</v>
      </c>
      <c r="F132" s="53">
        <f t="shared" si="43"/>
        <v>0.23622476344302773</v>
      </c>
      <c r="G132" s="53">
        <f t="shared" si="43"/>
        <v>0.1985488432072572</v>
      </c>
      <c r="H132" s="53">
        <f t="shared" si="43"/>
        <v>0.2703285255053886</v>
      </c>
      <c r="J132" s="52">
        <f>H132-C132</f>
        <v>0.05039981833074203</v>
      </c>
      <c r="K132" s="52">
        <f>G132-B132</f>
        <v>0.06498539687475208</v>
      </c>
    </row>
    <row r="133" spans="1:11" ht="13.5">
      <c r="A133" s="3" t="s">
        <v>116</v>
      </c>
      <c r="B133" s="53">
        <f>B7/'по платежам по отдельным видам'!B3</f>
        <v>0.12114744487899384</v>
      </c>
      <c r="C133" s="53">
        <f>C7/'по платежам по отдельным видам'!C3</f>
        <v>0.1962319167874507</v>
      </c>
      <c r="D133" s="53">
        <f>D7/'по платежам по отдельным видам'!D3</f>
        <v>0.1432138302094842</v>
      </c>
      <c r="E133" s="53">
        <f>E7/'по платежам по отдельным видам'!E3</f>
        <v>0.13760776057568808</v>
      </c>
      <c r="F133" s="53">
        <f>F7/'по платежам по отдельным видам'!F3</f>
        <v>0.20985442119314085</v>
      </c>
      <c r="G133" s="53">
        <f>G7/'по платежам по отдельным видам'!G3</f>
        <v>0.1716174499133556</v>
      </c>
      <c r="H133" s="53">
        <f>H7/'по платежам по отдельным видам'!H3</f>
        <v>0.23550391177426203</v>
      </c>
      <c r="J133" s="52">
        <f>H133-C133</f>
        <v>0.03927199498681133</v>
      </c>
      <c r="K133" s="52">
        <f>G133-B133</f>
        <v>0.05047000503436175</v>
      </c>
    </row>
    <row r="134" spans="1:11" ht="13.5">
      <c r="A134" s="68" t="s">
        <v>117</v>
      </c>
      <c r="B134" s="53">
        <f>B8/'по платежам по отдельным видам'!B3</f>
        <v>0.012416001453511278</v>
      </c>
      <c r="C134" s="53">
        <f>C8/'по платежам по отдельным видам'!C3</f>
        <v>0.02369679038719588</v>
      </c>
      <c r="D134" s="53">
        <f>D8/'по платежам по отдельным видам'!D3</f>
        <v>0.024627924433615358</v>
      </c>
      <c r="E134" s="53">
        <f>E8/'по платежам по отдельным видам'!E3</f>
        <v>0.03227521229930205</v>
      </c>
      <c r="F134" s="53">
        <f>F8/'по платежам по отдельным видам'!F3</f>
        <v>0.02637034224988687</v>
      </c>
      <c r="G134" s="53">
        <f>G8/'по платежам по отдельным видам'!G3</f>
        <v>0.02693139329390161</v>
      </c>
      <c r="H134" s="53">
        <f>H8/'по платежам по отдельным видам'!H3</f>
        <v>0.0348246137311266</v>
      </c>
      <c r="J134" s="52">
        <f>H134-C134</f>
        <v>0.011127823343930723</v>
      </c>
      <c r="K134" s="52">
        <f>G134-B134</f>
        <v>0.014515391840390331</v>
      </c>
    </row>
    <row r="135" spans="1:11" ht="13.5">
      <c r="A135" s="68"/>
      <c r="B135" s="1"/>
      <c r="C135" s="1"/>
      <c r="D135" s="1"/>
      <c r="E135" s="1"/>
      <c r="F135" s="1"/>
      <c r="G135" s="1"/>
      <c r="H135" s="1"/>
      <c r="J135" s="52"/>
      <c r="K135" s="52"/>
    </row>
    <row r="136" spans="1:11" ht="13.5">
      <c r="A136" s="67" t="s">
        <v>127</v>
      </c>
      <c r="B136" s="1"/>
      <c r="C136" s="1"/>
      <c r="D136" s="1"/>
      <c r="E136" s="1"/>
      <c r="F136" s="1"/>
      <c r="G136" s="1"/>
      <c r="H136" s="1"/>
      <c r="J136" s="52"/>
      <c r="K136" s="52"/>
    </row>
    <row r="137" spans="1:11" ht="13.5">
      <c r="A137" s="6" t="s">
        <v>98</v>
      </c>
      <c r="B137" s="57">
        <f>B138+B139</f>
        <v>0.8841995145787663</v>
      </c>
      <c r="C137" s="57">
        <f aca="true" t="shared" si="44" ref="C137:H137">C138+C139</f>
        <v>0.8768864072211906</v>
      </c>
      <c r="D137" s="57">
        <f t="shared" si="44"/>
        <v>0.8864206072630483</v>
      </c>
      <c r="E137" s="57">
        <f t="shared" si="44"/>
        <v>0.865553700288555</v>
      </c>
      <c r="F137" s="57">
        <f t="shared" si="44"/>
        <v>0.7875476617891922</v>
      </c>
      <c r="G137" s="57">
        <f t="shared" si="44"/>
        <v>0.85367909038294</v>
      </c>
      <c r="H137" s="57">
        <f t="shared" si="44"/>
        <v>0.8222815868004565</v>
      </c>
      <c r="J137" s="52">
        <f>H137-C137</f>
        <v>-0.05460482042073411</v>
      </c>
      <c r="K137" s="52">
        <f>G137-B137</f>
        <v>-0.030520424195826346</v>
      </c>
    </row>
    <row r="138" spans="1:11" ht="13.5">
      <c r="A138" s="3" t="s">
        <v>114</v>
      </c>
      <c r="B138" s="53">
        <f>B12/'по выплатам по отдельным видам'!B3</f>
        <v>0.7562860031715641</v>
      </c>
      <c r="C138" s="53">
        <f>C12/'по выплатам по отдельным видам'!C3</f>
        <v>0.7306427316488577</v>
      </c>
      <c r="D138" s="53">
        <f>D12/'по выплатам по отдельным видам'!D3</f>
        <v>0.7320763603120716</v>
      </c>
      <c r="E138" s="53">
        <f>E12/'по выплатам по отдельным видам'!E3</f>
        <v>0.68506349194481</v>
      </c>
      <c r="F138" s="53">
        <f>F12/'по выплатам по отдельным видам'!F3</f>
        <v>0.5717498527530926</v>
      </c>
      <c r="G138" s="53">
        <f>G12/'по выплатам по отдельным видам'!G3</f>
        <v>0.6795817416777202</v>
      </c>
      <c r="H138" s="53">
        <f>H12/'по выплатам по отдельным видам'!H3</f>
        <v>0.600515643658518</v>
      </c>
      <c r="J138" s="52">
        <f>H138-C138</f>
        <v>-0.13012708799033978</v>
      </c>
      <c r="K138" s="52">
        <f>G138-B138</f>
        <v>-0.0767042614938439</v>
      </c>
    </row>
    <row r="139" spans="1:11" ht="13.5">
      <c r="A139" s="3" t="s">
        <v>115</v>
      </c>
      <c r="B139" s="53">
        <f aca="true" t="shared" si="45" ref="B139:H139">B140+B141</f>
        <v>0.1279135114072022</v>
      </c>
      <c r="C139" s="53">
        <f t="shared" si="45"/>
        <v>0.14624367557233284</v>
      </c>
      <c r="D139" s="53">
        <f t="shared" si="45"/>
        <v>0.15434424695097665</v>
      </c>
      <c r="E139" s="53">
        <f t="shared" si="45"/>
        <v>0.18049020834374505</v>
      </c>
      <c r="F139" s="53">
        <f t="shared" si="45"/>
        <v>0.21579780903609957</v>
      </c>
      <c r="G139" s="53">
        <f t="shared" si="45"/>
        <v>0.17409734870521978</v>
      </c>
      <c r="H139" s="53">
        <f t="shared" si="45"/>
        <v>0.22176594314193848</v>
      </c>
      <c r="J139" s="52">
        <f>H139-C139</f>
        <v>0.07552226756960564</v>
      </c>
      <c r="K139" s="52">
        <f>G139-B139</f>
        <v>0.04618383729801759</v>
      </c>
    </row>
    <row r="140" spans="1:11" ht="13.5">
      <c r="A140" s="3" t="s">
        <v>116</v>
      </c>
      <c r="B140" s="53">
        <f>B14/'по выплатам по отдельным видам'!B3</f>
        <v>0.11698525568669128</v>
      </c>
      <c r="C140" s="53">
        <f>C14/'по выплатам по отдельным видам'!C3</f>
        <v>0.14097180811554838</v>
      </c>
      <c r="D140" s="53">
        <f>D14/'по выплатам по отдельным видам'!D3</f>
        <v>0.14090758710006532</v>
      </c>
      <c r="E140" s="53">
        <f>E14/'по выплатам по отдельным видам'!E3</f>
        <v>0.16933303999956512</v>
      </c>
      <c r="F140" s="53">
        <f>F14/'по выплатам по отдельным видам'!F3</f>
        <v>0.1939865682117482</v>
      </c>
      <c r="G140" s="53">
        <f>G14/'по выплатам по отдельным видам'!G3</f>
        <v>0.1612672804421039</v>
      </c>
      <c r="H140" s="53">
        <f>H14/'по выплатам по отдельным видам'!H3</f>
        <v>0.2128462940228046</v>
      </c>
      <c r="J140" s="52">
        <f>H140-C140</f>
        <v>0.07187448590725623</v>
      </c>
      <c r="K140" s="52">
        <f>G140-B140</f>
        <v>0.04428202475541261</v>
      </c>
    </row>
    <row r="141" spans="1:11" ht="13.5">
      <c r="A141" s="68" t="s">
        <v>117</v>
      </c>
      <c r="B141" s="53">
        <f>B15/'по выплатам по отдельным видам'!B3</f>
        <v>0.010928255720510899</v>
      </c>
      <c r="C141" s="53">
        <f>C15/'по выплатам по отдельным видам'!C3</f>
        <v>0.005271867456784461</v>
      </c>
      <c r="D141" s="53">
        <f>D15/'по выплатам по отдельным видам'!D3</f>
        <v>0.013436659850911324</v>
      </c>
      <c r="E141" s="53">
        <f>E15/'по выплатам по отдельным видам'!E3</f>
        <v>0.011157168344179938</v>
      </c>
      <c r="F141" s="53">
        <f>F15/'по выплатам по отдельным видам'!F3</f>
        <v>0.021811240824351368</v>
      </c>
      <c r="G141" s="53">
        <f>G15/'по выплатам по отдельным видам'!G3</f>
        <v>0.012830068263115897</v>
      </c>
      <c r="H141" s="53">
        <f>H15/'по выплатам по отдельным видам'!H3</f>
        <v>0.008919649119133871</v>
      </c>
      <c r="J141" s="52">
        <f>H141-C141</f>
        <v>0.00364778166234941</v>
      </c>
      <c r="K141" s="52">
        <f>G141-B141</f>
        <v>0.0019018125426049984</v>
      </c>
    </row>
    <row r="142" spans="1:11" ht="13.5">
      <c r="A142" s="2"/>
      <c r="B142" s="2"/>
      <c r="C142" s="2"/>
      <c r="D142" s="2"/>
      <c r="E142" s="2"/>
      <c r="F142" s="2"/>
      <c r="G142" s="2"/>
      <c r="H142" s="2"/>
      <c r="J142" s="40"/>
      <c r="K142" s="40"/>
    </row>
    <row r="143" spans="1:11" ht="13.5">
      <c r="A143" s="2"/>
      <c r="B143" s="2"/>
      <c r="C143" s="2"/>
      <c r="D143" s="2"/>
      <c r="E143" s="2"/>
      <c r="F143" s="2"/>
      <c r="G143" s="2"/>
      <c r="H143" s="2"/>
      <c r="J143" s="40"/>
      <c r="K143" s="40"/>
    </row>
    <row r="144" spans="1:11" ht="25.5">
      <c r="A144" s="62" t="s">
        <v>134</v>
      </c>
      <c r="B144" s="2"/>
      <c r="C144" s="2"/>
      <c r="D144" s="2"/>
      <c r="E144" s="2"/>
      <c r="F144" s="2"/>
      <c r="G144" s="2"/>
      <c r="H144" s="2"/>
      <c r="J144" s="52"/>
      <c r="K144" s="52"/>
    </row>
    <row r="145" spans="1:11" ht="25.5">
      <c r="A145" s="62" t="s">
        <v>132</v>
      </c>
      <c r="B145" s="2"/>
      <c r="C145" s="2"/>
      <c r="D145" s="2"/>
      <c r="E145" s="2"/>
      <c r="F145" s="2"/>
      <c r="G145" s="2"/>
      <c r="H145" s="2"/>
      <c r="J145" s="52"/>
      <c r="K145" s="52"/>
    </row>
    <row r="146" spans="1:11" ht="13.5">
      <c r="A146" s="6" t="s">
        <v>98</v>
      </c>
      <c r="B146" s="57">
        <f aca="true" t="shared" si="46" ref="B146:H146">B147+B148</f>
        <v>0.14081357924986643</v>
      </c>
      <c r="C146" s="57">
        <f t="shared" si="46"/>
        <v>0.13640548865579682</v>
      </c>
      <c r="D146" s="57">
        <f t="shared" si="46"/>
        <v>0.14361374853944847</v>
      </c>
      <c r="E146" s="57">
        <f t="shared" si="46"/>
        <v>0.15047219597824718</v>
      </c>
      <c r="F146" s="57">
        <f t="shared" si="46"/>
        <v>0.12589666221266066</v>
      </c>
      <c r="G146" s="57">
        <f t="shared" si="46"/>
        <v>0.13837637391182195</v>
      </c>
      <c r="H146" s="57">
        <f t="shared" si="46"/>
        <v>0.1291988565572624</v>
      </c>
      <c r="J146" s="52">
        <f>H146-C146</f>
        <v>-0.007206632098534421</v>
      </c>
      <c r="K146" s="52">
        <f>G146-B146</f>
        <v>-0.002437205338044479</v>
      </c>
    </row>
    <row r="147" spans="1:11" ht="13.5">
      <c r="A147" s="3" t="s">
        <v>114</v>
      </c>
      <c r="B147" s="53">
        <f>B27/'по платежам по отдельным видам'!B26</f>
        <v>0.0992088657127736</v>
      </c>
      <c r="C147" s="53">
        <f>C27/'по платежам по отдельным видам'!C26</f>
        <v>0.08943491960891035</v>
      </c>
      <c r="D147" s="53">
        <f>D27/'по платежам по отдельным видам'!D26</f>
        <v>0.0896320676188459</v>
      </c>
      <c r="E147" s="53">
        <f>E27/'по платежам по отдельным видам'!E26</f>
        <v>0.10595889876816257</v>
      </c>
      <c r="F147" s="53">
        <f>F27/'по платежам по отдельным видам'!F26</f>
        <v>0.08585415159350572</v>
      </c>
      <c r="G147" s="53">
        <f>G27/'по платежам по отдельным видам'!G26</f>
        <v>0.09221866860409901</v>
      </c>
      <c r="H147" s="53">
        <f>H27/'по платежам по отдельным видам'!H26</f>
        <v>0.0814657496862939</v>
      </c>
      <c r="J147" s="52">
        <f>H147-C147</f>
        <v>-0.007969169922616454</v>
      </c>
      <c r="K147" s="52">
        <f>G147-B147</f>
        <v>-0.006990197108674587</v>
      </c>
    </row>
    <row r="148" spans="1:11" ht="13.5">
      <c r="A148" s="3" t="s">
        <v>115</v>
      </c>
      <c r="B148" s="53">
        <f aca="true" t="shared" si="47" ref="B148:H148">B149+B150</f>
        <v>0.041604713537092844</v>
      </c>
      <c r="C148" s="53">
        <f t="shared" si="47"/>
        <v>0.04697056904688648</v>
      </c>
      <c r="D148" s="53">
        <f t="shared" si="47"/>
        <v>0.053981680920602584</v>
      </c>
      <c r="E148" s="53">
        <f t="shared" si="47"/>
        <v>0.044513297210084624</v>
      </c>
      <c r="F148" s="53">
        <f t="shared" si="47"/>
        <v>0.04004251061915495</v>
      </c>
      <c r="G148" s="53">
        <f t="shared" si="47"/>
        <v>0.04615770530772294</v>
      </c>
      <c r="H148" s="53">
        <f t="shared" si="47"/>
        <v>0.0477331068709685</v>
      </c>
      <c r="J148" s="52">
        <f>H148-C148</f>
        <v>0.0007625378240820255</v>
      </c>
      <c r="K148" s="52">
        <f>G148-B148</f>
        <v>0.004552991770630094</v>
      </c>
    </row>
    <row r="149" spans="1:11" ht="13.5">
      <c r="A149" s="3" t="s">
        <v>116</v>
      </c>
      <c r="B149" s="53">
        <f>B29/'по платежам по отдельным видам'!B26</f>
        <v>0.035671078790617386</v>
      </c>
      <c r="C149" s="53">
        <f>C29/'по платежам по отдельным видам'!C26</f>
        <v>0.03721805423011805</v>
      </c>
      <c r="D149" s="53">
        <f>D29/'по платежам по отдельным видам'!D26</f>
        <v>0.04543775825149781</v>
      </c>
      <c r="E149" s="53">
        <f>E29/'по платежам по отдельным видам'!E26</f>
        <v>0.03428241077743462</v>
      </c>
      <c r="F149" s="53">
        <f>F29/'по платежам по отдельным видам'!F26</f>
        <v>0.033497048357036416</v>
      </c>
      <c r="G149" s="53">
        <f>G29/'по платежам по отдельным видам'!G26</f>
        <v>0.03751506577428577</v>
      </c>
      <c r="H149" s="53">
        <f>H29/'по платежам по отдельным видам'!H26</f>
        <v>0.03835005876103978</v>
      </c>
      <c r="J149" s="52">
        <f>H149-C149</f>
        <v>0.0011320045309217291</v>
      </c>
      <c r="K149" s="52">
        <f>G149-B149</f>
        <v>0.0018439869836683817</v>
      </c>
    </row>
    <row r="150" spans="1:11" ht="13.5">
      <c r="A150" s="68" t="s">
        <v>117</v>
      </c>
      <c r="B150" s="53">
        <f>B30/'по платежам по отдельным видам'!B26</f>
        <v>0.00593363474647546</v>
      </c>
      <c r="C150" s="53">
        <f>C30/'по платежам по отдельным видам'!C26</f>
        <v>0.009752514816768426</v>
      </c>
      <c r="D150" s="53">
        <f>D30/'по платежам по отдельным видам'!D26</f>
        <v>0.00854392266910477</v>
      </c>
      <c r="E150" s="53">
        <f>E30/'по платежам по отдельным видам'!E26</f>
        <v>0.01023088643265</v>
      </c>
      <c r="F150" s="53">
        <f>F30/'по платежам по отдельным видам'!F26</f>
        <v>0.006545462262118539</v>
      </c>
      <c r="G150" s="53">
        <f>G30/'по платежам по отдельным видам'!G26</f>
        <v>0.008642639533437168</v>
      </c>
      <c r="H150" s="53">
        <f>H30/'по платежам по отдельным видам'!H26</f>
        <v>0.009383048109928727</v>
      </c>
      <c r="J150" s="52">
        <f>H150-C150</f>
        <v>-0.00036946670683969847</v>
      </c>
      <c r="K150" s="52">
        <f>G150-B150</f>
        <v>0.0027090047869617086</v>
      </c>
    </row>
    <row r="151" spans="1:11" ht="13.5">
      <c r="A151" s="68"/>
      <c r="B151" s="1"/>
      <c r="C151" s="1"/>
      <c r="D151" s="1"/>
      <c r="E151" s="1"/>
      <c r="F151" s="1"/>
      <c r="G151" s="1"/>
      <c r="H151" s="1"/>
      <c r="J151" s="52"/>
      <c r="K151" s="52"/>
    </row>
    <row r="152" spans="1:11" ht="25.5">
      <c r="A152" s="67" t="s">
        <v>133</v>
      </c>
      <c r="B152" s="1"/>
      <c r="C152" s="1"/>
      <c r="D152" s="1"/>
      <c r="E152" s="1"/>
      <c r="F152" s="1"/>
      <c r="G152" s="1"/>
      <c r="H152" s="1"/>
      <c r="J152" s="52"/>
      <c r="K152" s="52"/>
    </row>
    <row r="153" spans="1:11" ht="13.5">
      <c r="A153" s="6" t="s">
        <v>98</v>
      </c>
      <c r="B153" s="57">
        <f aca="true" t="shared" si="48" ref="B153:H153">B154+B155</f>
        <v>0.23129827741516462</v>
      </c>
      <c r="C153" s="57">
        <f t="shared" si="48"/>
        <v>0.33835824094087835</v>
      </c>
      <c r="D153" s="57">
        <f t="shared" si="48"/>
        <v>0.2536336965901048</v>
      </c>
      <c r="E153" s="57">
        <f t="shared" si="48"/>
        <v>0.2626431750155317</v>
      </c>
      <c r="F153" s="57">
        <f t="shared" si="48"/>
        <v>0.31945614978096776</v>
      </c>
      <c r="G153" s="57">
        <f t="shared" si="48"/>
        <v>0.28796300947121123</v>
      </c>
      <c r="H153" s="57">
        <f t="shared" si="48"/>
        <v>0.34832298200275924</v>
      </c>
      <c r="J153" s="52">
        <f>H153-C153</f>
        <v>0.009964741061880888</v>
      </c>
      <c r="K153" s="52">
        <f>G153-B153</f>
        <v>0.05666473205604661</v>
      </c>
    </row>
    <row r="154" spans="1:11" ht="13.5">
      <c r="A154" s="3" t="s">
        <v>114</v>
      </c>
      <c r="B154" s="53">
        <f>B34/'по выплатам по отдельным видам'!B26</f>
        <v>0.18322888320855443</v>
      </c>
      <c r="C154" s="53">
        <f>C34/'по выплатам по отдельным видам'!C26</f>
        <v>0.2574538209183805</v>
      </c>
      <c r="D154" s="53">
        <f>D34/'по выплатам по отдельным видам'!D26</f>
        <v>0.197861720086179</v>
      </c>
      <c r="E154" s="53">
        <f>E34/'по выплатам по отдельным видам'!E26</f>
        <v>0.1921425900035127</v>
      </c>
      <c r="F154" s="53">
        <f>F34/'по выплатам по отдельным видам'!F26</f>
        <v>0.24619362513822501</v>
      </c>
      <c r="G154" s="53">
        <f>G34/'по выплатам по отдельным видам'!G26</f>
        <v>0.21936830407824717</v>
      </c>
      <c r="H154" s="53">
        <f>H34/'по выплатам по отдельным видам'!H26</f>
        <v>0.2290726216592898</v>
      </c>
      <c r="J154" s="52">
        <f>H154-C154</f>
        <v>-0.02838119925909069</v>
      </c>
      <c r="K154" s="52">
        <f>G154-B154</f>
        <v>0.03613942086969274</v>
      </c>
    </row>
    <row r="155" spans="1:11" ht="13.5">
      <c r="A155" s="3" t="s">
        <v>115</v>
      </c>
      <c r="B155" s="53">
        <f aca="true" t="shared" si="49" ref="B155:H155">B156+B157</f>
        <v>0.04806939420661019</v>
      </c>
      <c r="C155" s="53">
        <f t="shared" si="49"/>
        <v>0.08090442002249787</v>
      </c>
      <c r="D155" s="53">
        <f t="shared" si="49"/>
        <v>0.05577197650392582</v>
      </c>
      <c r="E155" s="53">
        <f t="shared" si="49"/>
        <v>0.07050058501201899</v>
      </c>
      <c r="F155" s="53">
        <f t="shared" si="49"/>
        <v>0.07326252464274276</v>
      </c>
      <c r="G155" s="53">
        <f t="shared" si="49"/>
        <v>0.06859470539296408</v>
      </c>
      <c r="H155" s="53">
        <f t="shared" si="49"/>
        <v>0.11925036034346943</v>
      </c>
      <c r="J155" s="52">
        <f>H155-C155</f>
        <v>0.038345940320971564</v>
      </c>
      <c r="K155" s="52">
        <f>G155-B155</f>
        <v>0.020525311186353895</v>
      </c>
    </row>
    <row r="156" spans="1:11" ht="13.5">
      <c r="A156" s="3" t="s">
        <v>116</v>
      </c>
      <c r="B156" s="53">
        <f>B36/'по выплатам по отдельным видам'!B26</f>
        <v>0.037488015873159614</v>
      </c>
      <c r="C156" s="53">
        <f>C36/'по выплатам по отдельным видам'!C26</f>
        <v>0.05008932105841078</v>
      </c>
      <c r="D156" s="53">
        <f>D36/'по выплатам по отдельным видам'!D26</f>
        <v>0.03808264742473024</v>
      </c>
      <c r="E156" s="53">
        <f>E36/'по выплатам по отдельным видам'!E26</f>
        <v>0.05439210120236295</v>
      </c>
      <c r="F156" s="53">
        <f>F36/'по выплатам по отдельным видам'!F26</f>
        <v>0.07438578100863535</v>
      </c>
      <c r="G156" s="53">
        <f>G36/'по выплатам по отдельным видам'!G26</f>
        <v>0.05325587722635711</v>
      </c>
      <c r="H156" s="53">
        <f>H36/'по выплатам по отдельным видам'!H26</f>
        <v>0.0950464684156534</v>
      </c>
      <c r="J156" s="52">
        <f>H156-C156</f>
        <v>0.04495714735724261</v>
      </c>
      <c r="K156" s="52">
        <f>G156-B156</f>
        <v>0.015767861353197493</v>
      </c>
    </row>
    <row r="157" spans="1:11" ht="13.5">
      <c r="A157" s="68" t="s">
        <v>117</v>
      </c>
      <c r="B157" s="53">
        <f>B37/'по выплатам по отдельным видам'!B26</f>
        <v>0.010581378333450572</v>
      </c>
      <c r="C157" s="53">
        <f>C37/'по выплатам по отдельным видам'!C26</f>
        <v>0.03081509896408708</v>
      </c>
      <c r="D157" s="53">
        <f>D37/'по выплатам по отдельным видам'!D26</f>
        <v>0.01768932907919558</v>
      </c>
      <c r="E157" s="53">
        <f>E37/'по выплатам по отдельным видам'!E26</f>
        <v>0.01610848380965604</v>
      </c>
      <c r="F157" s="53">
        <f>F37/'по выплатам по отдельным видам'!F26</f>
        <v>-0.0011232563658926012</v>
      </c>
      <c r="G157" s="53">
        <f>G37/'по выплатам по отдельным видам'!G26</f>
        <v>0.01533882816660697</v>
      </c>
      <c r="H157" s="53">
        <f>H37/'по выплатам по отдельным видам'!H26</f>
        <v>0.024203891927816037</v>
      </c>
      <c r="J157" s="52">
        <f>H157-C157</f>
        <v>-0.006611207036271043</v>
      </c>
      <c r="K157" s="52">
        <f>G157-B157</f>
        <v>0.0047574498331563984</v>
      </c>
    </row>
    <row r="158" spans="1:11" ht="13.5">
      <c r="A158" s="2"/>
      <c r="B158" s="2"/>
      <c r="C158" s="2"/>
      <c r="D158" s="2"/>
      <c r="E158" s="2"/>
      <c r="F158" s="2"/>
      <c r="G158" s="2"/>
      <c r="H158" s="2"/>
      <c r="J158" s="40"/>
      <c r="K158" s="40"/>
    </row>
    <row r="159" spans="1:11" ht="13.5">
      <c r="A159" s="2"/>
      <c r="B159" s="2"/>
      <c r="C159" s="2"/>
      <c r="D159" s="2"/>
      <c r="E159" s="2"/>
      <c r="F159" s="2"/>
      <c r="G159" s="2"/>
      <c r="H159" s="2"/>
      <c r="J159" s="40"/>
      <c r="K159" s="40"/>
    </row>
    <row r="160" spans="1:11" ht="13.5">
      <c r="A160" s="62" t="s">
        <v>121</v>
      </c>
      <c r="B160" s="2"/>
      <c r="C160" s="2"/>
      <c r="D160" s="2"/>
      <c r="E160" s="2"/>
      <c r="F160" s="2"/>
      <c r="G160" s="2"/>
      <c r="H160" s="2"/>
      <c r="J160" s="52"/>
      <c r="K160" s="52"/>
    </row>
    <row r="161" spans="1:11" ht="38.25">
      <c r="A161" s="62" t="s">
        <v>129</v>
      </c>
      <c r="B161" s="2"/>
      <c r="C161" s="2"/>
      <c r="D161" s="2"/>
      <c r="E161" s="2"/>
      <c r="F161" s="2"/>
      <c r="G161" s="2"/>
      <c r="H161" s="2"/>
      <c r="J161" s="52"/>
      <c r="K161" s="52"/>
    </row>
    <row r="162" spans="1:11" ht="13.5">
      <c r="A162" s="6" t="s">
        <v>98</v>
      </c>
      <c r="B162" s="57">
        <f aca="true" t="shared" si="50" ref="B162:H162">B163+B164</f>
        <v>0.1343939112202088</v>
      </c>
      <c r="C162" s="57">
        <f t="shared" si="50"/>
        <v>0.06822051070346871</v>
      </c>
      <c r="D162" s="57">
        <f t="shared" si="50"/>
        <v>0.06885961990253597</v>
      </c>
      <c r="E162" s="57">
        <f t="shared" si="50"/>
        <v>0.12489395446638123</v>
      </c>
      <c r="F162" s="57">
        <f t="shared" si="50"/>
        <v>0.048965882914628</v>
      </c>
      <c r="G162" s="57">
        <f t="shared" si="50"/>
        <v>0.0719695865909233</v>
      </c>
      <c r="H162" s="57">
        <f t="shared" si="50"/>
        <v>0.05915728793379636</v>
      </c>
      <c r="J162" s="52">
        <f>H162-C162</f>
        <v>-0.00906322276967235</v>
      </c>
      <c r="K162" s="52">
        <f>G162-B162</f>
        <v>-0.0624243246292855</v>
      </c>
    </row>
    <row r="163" spans="1:11" ht="13.5">
      <c r="A163" s="3" t="s">
        <v>114</v>
      </c>
      <c r="B163" s="53">
        <f>B49/'по платежам по отдельным видам'!B49</f>
        <v>0.1288955500216604</v>
      </c>
      <c r="C163" s="53">
        <f>C49/'по платежам по отдельным видам'!C49</f>
        <v>0.06146150221994323</v>
      </c>
      <c r="D163" s="53">
        <f>D49/'по платежам по отдельным видам'!D49</f>
        <v>0.06119743379223389</v>
      </c>
      <c r="E163" s="53">
        <f>E49/'по платежам по отдельным видам'!E49</f>
        <v>0.06504684940441045</v>
      </c>
      <c r="F163" s="53">
        <f>F49/'по платежам по отдельным видам'!F49</f>
        <v>0.04022848079387948</v>
      </c>
      <c r="G163" s="53">
        <f>G49/'по платежам по отдельным видам'!G49</f>
        <v>0.054197624594614524</v>
      </c>
      <c r="H163" s="53">
        <f>H49/'по платежам по отдельным видам'!H49</f>
        <v>0.0520106223362282</v>
      </c>
      <c r="J163" s="52">
        <f>H163-C163</f>
        <v>-0.009450879883715034</v>
      </c>
      <c r="K163" s="52">
        <f>G163-B163</f>
        <v>-0.07469792542704587</v>
      </c>
    </row>
    <row r="164" spans="1:11" ht="13.5">
      <c r="A164" s="3" t="s">
        <v>115</v>
      </c>
      <c r="B164" s="53">
        <f aca="true" t="shared" si="51" ref="B164:H164">B165+B166</f>
        <v>0.005498361198548411</v>
      </c>
      <c r="C164" s="53">
        <f t="shared" si="51"/>
        <v>0.006759008483525474</v>
      </c>
      <c r="D164" s="53">
        <f t="shared" si="51"/>
        <v>0.007662186110302086</v>
      </c>
      <c r="E164" s="53">
        <f t="shared" si="51"/>
        <v>0.05984710506197077</v>
      </c>
      <c r="F164" s="53">
        <f t="shared" si="51"/>
        <v>0.008737402120748517</v>
      </c>
      <c r="G164" s="53">
        <f t="shared" si="51"/>
        <v>0.017771961996308778</v>
      </c>
      <c r="H164" s="53">
        <f t="shared" si="51"/>
        <v>0.007146665597568167</v>
      </c>
      <c r="J164" s="52">
        <f>H164-C164</f>
        <v>0.0003876571140426924</v>
      </c>
      <c r="K164" s="52">
        <f>G164-B164</f>
        <v>0.012273600797760367</v>
      </c>
    </row>
    <row r="165" spans="1:11" ht="13.5">
      <c r="A165" s="3" t="s">
        <v>116</v>
      </c>
      <c r="B165" s="53">
        <f>B51/'по платежам по отдельным видам'!B49</f>
        <v>0.0044568109184480245</v>
      </c>
      <c r="C165" s="53">
        <f>C51/'по платежам по отдельным видам'!C49</f>
        <v>0.004833776576281041</v>
      </c>
      <c r="D165" s="53">
        <f>D51/'по платежам по отдельным видам'!D49</f>
        <v>0.005428247340622883</v>
      </c>
      <c r="E165" s="53">
        <f>E51/'по платежам по отдельным видам'!E49</f>
        <v>0.05586214565102117</v>
      </c>
      <c r="F165" s="53">
        <f>F51/'по платежам по отдельным видам'!F49</f>
        <v>0.004928214741870571</v>
      </c>
      <c r="G165" s="53">
        <f>G51/'по платежам по отдельным видам'!G49</f>
        <v>0.01468817773910217</v>
      </c>
      <c r="H165" s="53">
        <f>H51/'по платежам по отдельным видам'!H49</f>
        <v>0.003914148610117621</v>
      </c>
      <c r="J165" s="52">
        <f>H165-C165</f>
        <v>-0.0009196279661634202</v>
      </c>
      <c r="K165" s="52">
        <f>G165-B165</f>
        <v>0.010231366820654146</v>
      </c>
    </row>
    <row r="166" spans="1:11" ht="13.5">
      <c r="A166" s="68" t="s">
        <v>117</v>
      </c>
      <c r="B166" s="53">
        <f>B52/'по платежам по отдельным видам'!B49</f>
        <v>0.0010415502801003865</v>
      </c>
      <c r="C166" s="53">
        <f>C52/'по платежам по отдельным видам'!C49</f>
        <v>0.0019252319072444338</v>
      </c>
      <c r="D166" s="53">
        <f>D52/'по платежам по отдельным видам'!D49</f>
        <v>0.0022339387696792027</v>
      </c>
      <c r="E166" s="53">
        <f>E52/'по платежам по отдельным видам'!E49</f>
        <v>0.0039849594109496005</v>
      </c>
      <c r="F166" s="53">
        <f>F52/'по платежам по отдельным видам'!F49</f>
        <v>0.0038091873788779463</v>
      </c>
      <c r="G166" s="53">
        <f>G52/'по платежам по отдельным видам'!G49</f>
        <v>0.003083784257206608</v>
      </c>
      <c r="H166" s="53">
        <f>H52/'по платежам по отдельным видам'!H49</f>
        <v>0.0032325169874505466</v>
      </c>
      <c r="J166" s="52">
        <f>H166-C166</f>
        <v>0.0013072850802061128</v>
      </c>
      <c r="K166" s="52">
        <f>G166-B166</f>
        <v>0.0020422339771062215</v>
      </c>
    </row>
    <row r="167" spans="1:11" ht="13.5">
      <c r="A167" s="68"/>
      <c r="B167" s="1"/>
      <c r="C167" s="1"/>
      <c r="D167" s="1"/>
      <c r="E167" s="1"/>
      <c r="F167" s="1"/>
      <c r="G167" s="1"/>
      <c r="H167" s="1"/>
      <c r="J167" s="52"/>
      <c r="K167" s="52"/>
    </row>
    <row r="168" spans="1:11" ht="25.5">
      <c r="A168" s="67" t="s">
        <v>130</v>
      </c>
      <c r="B168" s="1"/>
      <c r="C168" s="1"/>
      <c r="D168" s="1"/>
      <c r="E168" s="1"/>
      <c r="F168" s="1"/>
      <c r="G168" s="1"/>
      <c r="H168" s="1"/>
      <c r="J168" s="52"/>
      <c r="K168" s="52"/>
    </row>
    <row r="169" spans="1:11" ht="13.5">
      <c r="A169" s="6" t="s">
        <v>98</v>
      </c>
      <c r="B169" s="57">
        <f aca="true" t="shared" si="52" ref="B169:H169">B170+B171</f>
        <v>0.19366669647748005</v>
      </c>
      <c r="C169" s="57">
        <f t="shared" si="52"/>
        <v>0.07700236192674362</v>
      </c>
      <c r="D169" s="57">
        <f t="shared" si="52"/>
        <v>0.07513596445493792</v>
      </c>
      <c r="E169" s="57">
        <f t="shared" si="52"/>
        <v>0.06447875376231631</v>
      </c>
      <c r="F169" s="57">
        <f t="shared" si="52"/>
        <v>0.04244900258782903</v>
      </c>
      <c r="G169" s="57">
        <f t="shared" si="52"/>
        <v>0.062485477509987314</v>
      </c>
      <c r="H169" s="57">
        <f t="shared" si="52"/>
        <v>0.08498781883485435</v>
      </c>
      <c r="J169" s="52">
        <f>H169-C169</f>
        <v>0.007985456908110727</v>
      </c>
      <c r="K169" s="52">
        <f>G169-B169</f>
        <v>-0.13118121896749274</v>
      </c>
    </row>
    <row r="170" spans="1:11" ht="13.5">
      <c r="A170" s="3" t="s">
        <v>114</v>
      </c>
      <c r="B170" s="53">
        <f>B56/'по выплатам по отдельным видам'!B49</f>
        <v>0.19139497431106076</v>
      </c>
      <c r="C170" s="53">
        <f>C56/'по выплатам по отдельным видам'!C49</f>
        <v>0.07504125873921383</v>
      </c>
      <c r="D170" s="53">
        <f>D56/'по выплатам по отдельным видам'!D49</f>
        <v>0.07352258860628136</v>
      </c>
      <c r="E170" s="53">
        <f>E56/'по выплатам по отдельным видам'!E49</f>
        <v>0.0635297798212345</v>
      </c>
      <c r="F170" s="53">
        <f>F56/'по выплатам по отдельным видам'!F49</f>
        <v>0.041391520977399496</v>
      </c>
      <c r="G170" s="53">
        <f>G56/'по выплатам по отдельным видам'!G49</f>
        <v>0.06114842037165563</v>
      </c>
      <c r="H170" s="53">
        <f>H56/'по выплатам по отдельным видам'!H49</f>
        <v>0.08368132414494064</v>
      </c>
      <c r="J170" s="52">
        <f>H170-C170</f>
        <v>0.008640065405726816</v>
      </c>
      <c r="K170" s="52">
        <f>G170-B170</f>
        <v>-0.13024655393940512</v>
      </c>
    </row>
    <row r="171" spans="1:11" ht="13.5">
      <c r="A171" s="3" t="s">
        <v>115</v>
      </c>
      <c r="B171" s="53">
        <f aca="true" t="shared" si="53" ref="B171:H171">B172+B173</f>
        <v>0.002271722166419292</v>
      </c>
      <c r="C171" s="53">
        <f t="shared" si="53"/>
        <v>0.0019611031875297934</v>
      </c>
      <c r="D171" s="53">
        <f t="shared" si="53"/>
        <v>0.0016133758486565608</v>
      </c>
      <c r="E171" s="53">
        <f t="shared" si="53"/>
        <v>0.0009489739410818013</v>
      </c>
      <c r="F171" s="53">
        <f t="shared" si="53"/>
        <v>0.0010574816104295323</v>
      </c>
      <c r="G171" s="53">
        <f t="shared" si="53"/>
        <v>0.0013370571383316855</v>
      </c>
      <c r="H171" s="53">
        <f t="shared" si="53"/>
        <v>0.001306494689913699</v>
      </c>
      <c r="J171" s="52">
        <f>H171-C171</f>
        <v>-0.0006546084976160945</v>
      </c>
      <c r="K171" s="52">
        <f>G171-B171</f>
        <v>-0.0009346650280876063</v>
      </c>
    </row>
    <row r="172" spans="1:11" ht="13.5">
      <c r="A172" s="3" t="s">
        <v>116</v>
      </c>
      <c r="B172" s="53">
        <f>B58/'по выплатам по отдельным видам'!B49</f>
        <v>0.0010031585699583256</v>
      </c>
      <c r="C172" s="53">
        <f>C58/'по выплатам по отдельным видам'!C49</f>
        <v>0.0007958143496496322</v>
      </c>
      <c r="D172" s="53">
        <f>D58/'по выплатам по отдельным видам'!D49</f>
        <v>0.0005311139770286305</v>
      </c>
      <c r="E172" s="53">
        <f>E58/'по выплатам по отдельным видам'!E49</f>
        <v>3.0648953508064354E-06</v>
      </c>
      <c r="F172" s="53">
        <f>F58/'по выплатам по отдельным видам'!F49</f>
        <v>0.0003445677422864609</v>
      </c>
      <c r="G172" s="53">
        <f>G58/'по выплатам по отдельным видам'!G49</f>
        <v>0.00038989532555310316</v>
      </c>
      <c r="H172" s="53">
        <f>H58/'по выплатам по отдельным видам'!H49</f>
        <v>0.0004573968701170339</v>
      </c>
      <c r="J172" s="52">
        <f>H172-C172</f>
        <v>-0.0003384174795325983</v>
      </c>
      <c r="K172" s="52">
        <f>G172-B172</f>
        <v>-0.0006132632444052225</v>
      </c>
    </row>
    <row r="173" spans="1:11" ht="13.5">
      <c r="A173" s="68" t="s">
        <v>117</v>
      </c>
      <c r="B173" s="53">
        <f>B59/'по выплатам по отдельным видам'!B49</f>
        <v>0.0012685635964609665</v>
      </c>
      <c r="C173" s="53">
        <f>C59/'по выплатам по отдельным видам'!C49</f>
        <v>0.001165288837880161</v>
      </c>
      <c r="D173" s="53">
        <f>D59/'по выплатам по отдельным видам'!D49</f>
        <v>0.0010822618716279304</v>
      </c>
      <c r="E173" s="53">
        <f>E59/'по выплатам по отдельным видам'!E49</f>
        <v>0.0009459090457309949</v>
      </c>
      <c r="F173" s="53">
        <f>F59/'по выплатам по отдельным видам'!F49</f>
        <v>0.0007129138681430713</v>
      </c>
      <c r="G173" s="53">
        <f>G59/'по выплатам по отдельным видам'!G49</f>
        <v>0.0009471618127785825</v>
      </c>
      <c r="H173" s="53">
        <f>H59/'по выплатам по отдельным видам'!H49</f>
        <v>0.000849097819796665</v>
      </c>
      <c r="J173" s="52">
        <f>H173-C173</f>
        <v>-0.00031619101808349614</v>
      </c>
      <c r="K173" s="52">
        <f>G173-B173</f>
        <v>-0.000321401783682384</v>
      </c>
    </row>
    <row r="174" spans="1:11" ht="13.5">
      <c r="A174" s="2"/>
      <c r="B174" s="2"/>
      <c r="C174" s="2"/>
      <c r="D174" s="2"/>
      <c r="E174" s="2"/>
      <c r="F174" s="2"/>
      <c r="G174" s="2"/>
      <c r="H174" s="2"/>
      <c r="J174" s="40"/>
      <c r="K174" s="40"/>
    </row>
    <row r="175" spans="1:11" ht="13.5">
      <c r="A175" s="2"/>
      <c r="B175" s="2"/>
      <c r="C175" s="2"/>
      <c r="D175" s="2"/>
      <c r="E175" s="2"/>
      <c r="F175" s="2"/>
      <c r="G175" s="2"/>
      <c r="H175" s="2"/>
      <c r="J175" s="40"/>
      <c r="K175" s="40"/>
    </row>
    <row r="176" spans="1:11" ht="13.5">
      <c r="A176" s="62" t="s">
        <v>121</v>
      </c>
      <c r="B176" s="2"/>
      <c r="C176" s="2"/>
      <c r="D176" s="2"/>
      <c r="E176" s="2"/>
      <c r="F176" s="2"/>
      <c r="G176" s="2"/>
      <c r="H176" s="2"/>
      <c r="J176" s="52"/>
      <c r="K176" s="52"/>
    </row>
    <row r="177" spans="1:11" ht="38.25">
      <c r="A177" s="62" t="s">
        <v>131</v>
      </c>
      <c r="B177" s="2"/>
      <c r="C177" s="2"/>
      <c r="D177" s="2"/>
      <c r="E177" s="2"/>
      <c r="F177" s="2"/>
      <c r="G177" s="2"/>
      <c r="H177" s="2"/>
      <c r="J177" s="52"/>
      <c r="K177" s="52"/>
    </row>
    <row r="178" spans="1:11" ht="13.5">
      <c r="A178" s="6" t="s">
        <v>98</v>
      </c>
      <c r="B178" s="57">
        <f aca="true" t="shared" si="54" ref="B178:H178">B179+B180</f>
        <v>0.12232316188062384</v>
      </c>
      <c r="C178" s="57">
        <f t="shared" si="54"/>
        <v>0.08504775038371255</v>
      </c>
      <c r="D178" s="57">
        <f t="shared" si="54"/>
        <v>0.07092585039972459</v>
      </c>
      <c r="E178" s="57">
        <f t="shared" si="54"/>
        <v>0.13592569740066357</v>
      </c>
      <c r="F178" s="57">
        <f t="shared" si="54"/>
        <v>0.06099306239978562</v>
      </c>
      <c r="G178" s="57">
        <f t="shared" si="54"/>
        <v>0.08230181471266146</v>
      </c>
      <c r="H178" s="57">
        <f t="shared" si="54"/>
        <v>0.05729942329214356</v>
      </c>
      <c r="J178" s="52">
        <f>H178-C178</f>
        <v>-0.02774832709156899</v>
      </c>
      <c r="K178" s="52">
        <f>G178-B178</f>
        <v>-0.04002134716796238</v>
      </c>
    </row>
    <row r="179" spans="1:11" ht="13.5">
      <c r="A179" s="3" t="s">
        <v>114</v>
      </c>
      <c r="B179" s="53">
        <f>B71/'по платежам по отдельным видам'!B78</f>
        <v>0.11529673310691019</v>
      </c>
      <c r="C179" s="53">
        <f>C71/'по платежам по отдельным видам'!C78</f>
        <v>0.07601961993450494</v>
      </c>
      <c r="D179" s="53">
        <f>D71/'по платежам по отдельным видам'!D78</f>
        <v>0.0604685013658131</v>
      </c>
      <c r="E179" s="53">
        <f>E71/'по платежам по отдельным видам'!E78</f>
        <v>0.06542503295459072</v>
      </c>
      <c r="F179" s="53">
        <f>F71/'по платежам по отдельным видам'!F78</f>
        <v>0.054717863217153426</v>
      </c>
      <c r="G179" s="53">
        <f>G71/'по платежам по отдельным видам'!G78</f>
        <v>0.06239433518250179</v>
      </c>
      <c r="H179" s="53">
        <f>H71/'по платежам по отдельным видам'!H78</f>
        <v>0.050331703124168875</v>
      </c>
      <c r="J179" s="52">
        <f>H179-C179</f>
        <v>-0.025687916810336067</v>
      </c>
      <c r="K179" s="52">
        <f>G179-B179</f>
        <v>-0.0529023979244084</v>
      </c>
    </row>
    <row r="180" spans="1:11" ht="13.5">
      <c r="A180" s="3" t="s">
        <v>115</v>
      </c>
      <c r="B180" s="53">
        <f aca="true" t="shared" si="55" ref="B180:H180">B181+B182</f>
        <v>0.00702642877371365</v>
      </c>
      <c r="C180" s="53">
        <f t="shared" si="55"/>
        <v>0.009028130449207607</v>
      </c>
      <c r="D180" s="53">
        <f t="shared" si="55"/>
        <v>0.010457349033911484</v>
      </c>
      <c r="E180" s="53">
        <f t="shared" si="55"/>
        <v>0.07050066444607285</v>
      </c>
      <c r="F180" s="53">
        <f t="shared" si="55"/>
        <v>0.006275199182632193</v>
      </c>
      <c r="G180" s="53">
        <f t="shared" si="55"/>
        <v>0.019907479530159675</v>
      </c>
      <c r="H180" s="53">
        <f t="shared" si="55"/>
        <v>0.006967720167974689</v>
      </c>
      <c r="J180" s="52">
        <f>H180-C180</f>
        <v>-0.0020604102812329184</v>
      </c>
      <c r="K180" s="52">
        <f>G180-B180</f>
        <v>0.012881050756446025</v>
      </c>
    </row>
    <row r="181" spans="1:11" ht="13.5">
      <c r="A181" s="3" t="s">
        <v>116</v>
      </c>
      <c r="B181" s="53">
        <f>B73/'по платежам по отдельным видам'!B78</f>
        <v>0.0043742448335359115</v>
      </c>
      <c r="C181" s="53">
        <f>C73/'по платежам по отдельным видам'!C78</f>
        <v>0.0038920041885365576</v>
      </c>
      <c r="D181" s="53">
        <f>D73/'по платежам по отдельным видам'!D78</f>
        <v>0.003351478576386779</v>
      </c>
      <c r="E181" s="53">
        <f>E73/'по платежам по отдельным видам'!E78</f>
        <v>0.06482479803551172</v>
      </c>
      <c r="F181" s="53">
        <f>F73/'по платежам по отдельным видам'!F78</f>
        <v>0.0031769717759459865</v>
      </c>
      <c r="G181" s="53">
        <f>G73/'по платежам по отдельным видам'!G78</f>
        <v>0.015036234995861115</v>
      </c>
      <c r="H181" s="53">
        <f>H73/'по платежам по отдельным видам'!H78</f>
        <v>0.0016900505910126982</v>
      </c>
      <c r="J181" s="52">
        <f>H181-C181</f>
        <v>-0.0022019535975238594</v>
      </c>
      <c r="K181" s="52">
        <f>G181-B181</f>
        <v>0.010661990162325203</v>
      </c>
    </row>
    <row r="182" spans="1:11" ht="13.5">
      <c r="A182" s="68" t="s">
        <v>117</v>
      </c>
      <c r="B182" s="53">
        <f>B74/'по платежам по отдельным видам'!B78</f>
        <v>0.002652183940177739</v>
      </c>
      <c r="C182" s="53">
        <f>C74/'по платежам по отдельным видам'!C78</f>
        <v>0.00513612626067105</v>
      </c>
      <c r="D182" s="53">
        <f>D74/'по платежам по отдельным видам'!D78</f>
        <v>0.007105870457524705</v>
      </c>
      <c r="E182" s="53">
        <f>E74/'по платежам по отдельным видам'!E78</f>
        <v>0.00567586641056113</v>
      </c>
      <c r="F182" s="53">
        <f>F74/'по платежам по отдельным видам'!F78</f>
        <v>0.0030982274066862063</v>
      </c>
      <c r="G182" s="53">
        <f>G74/'по платежам по отдельным видам'!G78</f>
        <v>0.004871244534298561</v>
      </c>
      <c r="H182" s="53">
        <f>H74/'по платежам по отдельным видам'!H78</f>
        <v>0.005277669576961991</v>
      </c>
      <c r="J182" s="52">
        <f>H182-C182</f>
        <v>0.00014154331629094054</v>
      </c>
      <c r="K182" s="52">
        <f>G182-B182</f>
        <v>0.0022190605941208225</v>
      </c>
    </row>
    <row r="183" spans="1:11" ht="13.5">
      <c r="A183" s="68"/>
      <c r="B183" s="1"/>
      <c r="C183" s="1"/>
      <c r="D183" s="1"/>
      <c r="E183" s="1"/>
      <c r="F183" s="1"/>
      <c r="G183" s="1"/>
      <c r="H183" s="1"/>
      <c r="J183" s="52"/>
      <c r="K183" s="52"/>
    </row>
    <row r="184" spans="1:11" ht="38.25">
      <c r="A184" s="67" t="s">
        <v>128</v>
      </c>
      <c r="B184" s="1"/>
      <c r="C184" s="1"/>
      <c r="D184" s="1"/>
      <c r="E184" s="1"/>
      <c r="F184" s="1"/>
      <c r="G184" s="1"/>
      <c r="H184" s="1"/>
      <c r="J184" s="52"/>
      <c r="K184" s="52"/>
    </row>
    <row r="185" spans="1:11" ht="13.5">
      <c r="A185" s="6" t="s">
        <v>98</v>
      </c>
      <c r="B185" s="57">
        <f aca="true" t="shared" si="56" ref="B185:H185">B186+B187</f>
        <v>0.44019031942780534</v>
      </c>
      <c r="C185" s="57">
        <f t="shared" si="56"/>
        <v>0.33005542107496855</v>
      </c>
      <c r="D185" s="57">
        <f t="shared" si="56"/>
        <v>0.1936455695308018</v>
      </c>
      <c r="E185" s="57">
        <f t="shared" si="56"/>
        <v>0.322158930935697</v>
      </c>
      <c r="F185" s="57">
        <f t="shared" si="56"/>
        <v>0.19955606298862982</v>
      </c>
      <c r="G185" s="57">
        <f t="shared" si="56"/>
        <v>0.25121409199231504</v>
      </c>
      <c r="H185" s="57">
        <f t="shared" si="56"/>
        <v>0.8145330200985599</v>
      </c>
      <c r="J185" s="52">
        <f>H185-C185</f>
        <v>0.48447759902359133</v>
      </c>
      <c r="K185" s="52">
        <f>G185-B185</f>
        <v>-0.1889762274354903</v>
      </c>
    </row>
    <row r="186" spans="1:11" ht="13.5">
      <c r="A186" s="3" t="s">
        <v>114</v>
      </c>
      <c r="B186" s="53">
        <f>B78/'по выплатам по отдельным видам'!B80</f>
        <v>0.43280204479982787</v>
      </c>
      <c r="C186" s="53">
        <f>C78/'по выплатам по отдельным видам'!C80</f>
        <v>0.32119998571513936</v>
      </c>
      <c r="D186" s="53">
        <f>D78/'по выплатам по отдельным видам'!D80</f>
        <v>0.18344292361196943</v>
      </c>
      <c r="E186" s="53">
        <f>E78/'по выплатам по отдельным видам'!E80</f>
        <v>0.3020511997003816</v>
      </c>
      <c r="F186" s="53">
        <f>F78/'по выплатам по отдельным видам'!F80</f>
        <v>0.1930182099493696</v>
      </c>
      <c r="G186" s="53">
        <f>G78/'по выплатам по отдельным видам'!G80</f>
        <v>0.23975126524974136</v>
      </c>
      <c r="H186" s="53">
        <f>H78/'по выплатам по отдельным видам'!H80</f>
        <v>0.7767786760019219</v>
      </c>
      <c r="J186" s="52">
        <f>H186-C186</f>
        <v>0.4555786902867825</v>
      </c>
      <c r="K186" s="52">
        <f>G186-B186</f>
        <v>-0.1930507795500865</v>
      </c>
    </row>
    <row r="187" spans="1:11" ht="13.5">
      <c r="A187" s="3" t="s">
        <v>115</v>
      </c>
      <c r="B187" s="53">
        <f aca="true" t="shared" si="57" ref="B187:H187">B188+B189</f>
        <v>0.007388274627977478</v>
      </c>
      <c r="C187" s="53">
        <f t="shared" si="57"/>
        <v>0.008855435359829173</v>
      </c>
      <c r="D187" s="53">
        <f t="shared" si="57"/>
        <v>0.01020264591883239</v>
      </c>
      <c r="E187" s="53">
        <f t="shared" si="57"/>
        <v>0.020107731235315385</v>
      </c>
      <c r="F187" s="53">
        <f t="shared" si="57"/>
        <v>0.006537853039260216</v>
      </c>
      <c r="G187" s="53">
        <f t="shared" si="57"/>
        <v>0.011462826742573701</v>
      </c>
      <c r="H187" s="53">
        <f t="shared" si="57"/>
        <v>0.03775434409663803</v>
      </c>
      <c r="J187" s="52">
        <f>H187-C187</f>
        <v>0.028898908736808858</v>
      </c>
      <c r="K187" s="52">
        <f>G187-B187</f>
        <v>0.004074552114596223</v>
      </c>
    </row>
    <row r="188" spans="1:11" ht="13.5">
      <c r="A188" s="3" t="s">
        <v>116</v>
      </c>
      <c r="B188" s="53">
        <f>B80/'по выплатам по отдельным видам'!B80</f>
        <v>0.0009315443954314476</v>
      </c>
      <c r="C188" s="53">
        <f>C80/'по выплатам по отдельным видам'!C80</f>
        <v>0.000802933982059489</v>
      </c>
      <c r="D188" s="53">
        <f>D80/'по выплатам по отдельным видам'!D80</f>
        <v>7.738198058801153E-05</v>
      </c>
      <c r="E188" s="53">
        <f>E80/'по выплатам по отдельным видам'!E80</f>
        <v>0.0004191210478873174</v>
      </c>
      <c r="F188" s="53">
        <f>F80/'по выплатам по отдельным видам'!F80</f>
        <v>0.00045058778482173485</v>
      </c>
      <c r="G188" s="53">
        <f>G80/'по выплатам по отдельным видам'!G80</f>
        <v>0.0003888098284696871</v>
      </c>
      <c r="H188" s="53">
        <f>H80/'по выплатам по отдельным видам'!H80</f>
        <v>0.0033234945090566434</v>
      </c>
      <c r="J188" s="52">
        <f>H188-C188</f>
        <v>0.0025205605269971545</v>
      </c>
      <c r="K188" s="52">
        <f>G188-B188</f>
        <v>-0.0005427345669617605</v>
      </c>
    </row>
    <row r="189" spans="1:11" ht="13.5">
      <c r="A189" s="68" t="s">
        <v>117</v>
      </c>
      <c r="B189" s="53">
        <f>B81/'по выплатам по отдельным видам'!B80</f>
        <v>0.006456730232546031</v>
      </c>
      <c r="C189" s="53">
        <f>C81/'по выплатам по отдельным видам'!C80</f>
        <v>0.008052501377769684</v>
      </c>
      <c r="D189" s="53">
        <f>D81/'по выплатам по отдельным видам'!D80</f>
        <v>0.010125263938244379</v>
      </c>
      <c r="E189" s="53">
        <f>E81/'по выплатам по отдельным видам'!E80</f>
        <v>0.01968861018742807</v>
      </c>
      <c r="F189" s="53">
        <f>F81/'по выплатам по отдельным видам'!F80</f>
        <v>0.006087265254438481</v>
      </c>
      <c r="G189" s="53">
        <f>G81/'по выплатам по отдельным видам'!G80</f>
        <v>0.011074016914104014</v>
      </c>
      <c r="H189" s="53">
        <f>H81/'по выплатам по отдельным видам'!H80</f>
        <v>0.03443084958758139</v>
      </c>
      <c r="J189" s="52">
        <f>H189-C189</f>
        <v>0.02637834820981171</v>
      </c>
      <c r="K189" s="52">
        <f>G189-B189</f>
        <v>0.004617286681557983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1">
      <selection activeCell="A1" sqref="A1:IV1"/>
    </sheetView>
  </sheetViews>
  <sheetFormatPr defaultColWidth="9.00390625" defaultRowHeight="12.75"/>
  <cols>
    <col min="1" max="1" width="31.25390625" style="0" customWidth="1"/>
    <col min="9" max="9" width="4.125" style="0" customWidth="1"/>
    <col min="11" max="11" width="9.125" style="2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1" ht="13.5">
      <c r="A2" s="62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62" t="s">
        <v>98</v>
      </c>
      <c r="B3" s="51">
        <f>'по платежам по отдельным видам'!B3/'по платежам по отдельным видам'!B$3</f>
        <v>1</v>
      </c>
      <c r="C3" s="51">
        <f>'по платежам по отдельным видам'!C3/'по платежам по отдельным видам'!C$3</f>
        <v>1</v>
      </c>
      <c r="D3" s="51">
        <f>'по платежам по отдельным видам'!D3/'по платежам по отдельным видам'!D$3</f>
        <v>1</v>
      </c>
      <c r="E3" s="51">
        <f>'по платежам по отдельным видам'!E3/'по платежам по отдельным видам'!E$3</f>
        <v>1</v>
      </c>
      <c r="F3" s="51">
        <f>'по платежам по отдельным видам'!F3/'по платежам по отдельным видам'!F$3</f>
        <v>1</v>
      </c>
      <c r="G3" s="51">
        <f>'по платежам по отдельным видам'!G3/'по платежам по отдельным видам'!G$3</f>
        <v>1</v>
      </c>
      <c r="H3" s="51">
        <f>'по платежам по отдельным видам'!H3/'по платежам по отдельным видам'!H$3</f>
        <v>1</v>
      </c>
      <c r="I3" s="4"/>
      <c r="J3" s="49"/>
      <c r="K3" s="49"/>
    </row>
    <row r="4" spans="1:11" ht="13.5">
      <c r="A4" s="6"/>
      <c r="B4" s="51"/>
      <c r="C4" s="51"/>
      <c r="D4" s="51"/>
      <c r="E4" s="51"/>
      <c r="F4" s="51"/>
      <c r="G4" s="51"/>
      <c r="H4" s="51"/>
      <c r="I4" s="4"/>
      <c r="J4" s="49"/>
      <c r="K4" s="49"/>
    </row>
    <row r="5" spans="1:11" ht="13.5">
      <c r="A5" s="6" t="s">
        <v>100</v>
      </c>
      <c r="B5" s="51">
        <f>'по платежам по отдельным видам'!B5/'по платежам по отдельным видам'!B$3</f>
        <v>0.10990658045350073</v>
      </c>
      <c r="C5" s="51">
        <f>'по платежам по отдельным видам'!C5/'по платежам по отдельным видам'!C$3</f>
        <v>0.12004275862776144</v>
      </c>
      <c r="D5" s="51">
        <f>'по платежам по отдельным видам'!D5/'по платежам по отдельным видам'!D$3</f>
        <v>0.10462770128555518</v>
      </c>
      <c r="E5" s="51">
        <f>'по платежам по отдельным видам'!E5/'по платежам по отдельным видам'!E$3</f>
        <v>0.10433283537721667</v>
      </c>
      <c r="F5" s="51">
        <f>'по платежам по отдельным видам'!F5/'по платежам по отдельным видам'!F$3</f>
        <v>0.10391760881821395</v>
      </c>
      <c r="G5" s="51">
        <f>'по платежам по отдельным видам'!G5/'по платежам по отдельным видам'!G$3</f>
        <v>0.1078184072974312</v>
      </c>
      <c r="H5" s="51">
        <f>'по платежам по отдельным видам'!H5/'по платежам по отдельным видам'!H$3</f>
        <v>0.09906512587102567</v>
      </c>
      <c r="I5" s="4"/>
      <c r="J5" s="51">
        <f>H5-C5</f>
        <v>-0.020977632756735767</v>
      </c>
      <c r="K5" s="51">
        <f>G5-B5</f>
        <v>-0.002088173156069531</v>
      </c>
    </row>
    <row r="6" spans="1:11" ht="13.5">
      <c r="A6" s="6"/>
      <c r="B6" s="51"/>
      <c r="C6" s="51"/>
      <c r="D6" s="51"/>
      <c r="E6" s="51"/>
      <c r="F6" s="51"/>
      <c r="G6" s="51"/>
      <c r="H6" s="51"/>
      <c r="I6" s="4"/>
      <c r="J6" s="51"/>
      <c r="K6" s="51"/>
    </row>
    <row r="7" spans="1:11" ht="13.5">
      <c r="A7" s="67" t="s">
        <v>81</v>
      </c>
      <c r="B7" s="51">
        <f>'по платежам по отдельным видам'!B7/'по платежам по отдельным видам'!B$3</f>
        <v>0.7488016361082167</v>
      </c>
      <c r="C7" s="51">
        <f>'по платежам по отдельным видам'!C7/'по платежам по отдельным видам'!C$3</f>
        <v>0.64921869157611</v>
      </c>
      <c r="D7" s="51">
        <f>'по платежам по отдельным видам'!D7/'по платежам по отдельным видам'!D$3</f>
        <v>0.7167018925503846</v>
      </c>
      <c r="E7" s="51">
        <f>'по платежам по отдельным видам'!E7/'по платежам по отдельным видам'!E$3</f>
        <v>0.7147897933759412</v>
      </c>
      <c r="F7" s="51">
        <f>'по платежам по отдельным видам'!F7/'по платежам по отдельным видам'!F$3</f>
        <v>0.6512378739508159</v>
      </c>
      <c r="G7" s="51">
        <f>'по платежам по отдельным видам'!G7/'по платежам по отдельным видам'!G$3</f>
        <v>0.6833605733106969</v>
      </c>
      <c r="H7" s="51">
        <f>'по платежам по отдельным видам'!H7/'по платежам по отдельным видам'!H$3</f>
        <v>0.6215841943375767</v>
      </c>
      <c r="I7" s="4"/>
      <c r="J7" s="51">
        <f aca="true" t="shared" si="0" ref="J7:J69">H7-C7</f>
        <v>-0.027634497238533284</v>
      </c>
      <c r="K7" s="51">
        <f aca="true" t="shared" si="1" ref="K7:K69">G7-B7</f>
        <v>-0.06544106279751982</v>
      </c>
    </row>
    <row r="8" spans="1:11" ht="13.5">
      <c r="A8" s="68" t="s">
        <v>79</v>
      </c>
      <c r="B8" s="52">
        <f>'по платежам по отдельным видам'!B8/'по платежам по отдельным видам'!B$3</f>
        <v>0.5223412080204346</v>
      </c>
      <c r="C8" s="52">
        <f>'по платежам по отдельным видам'!C8/'по платежам по отдельным видам'!C$3</f>
        <v>0.43409686768587286</v>
      </c>
      <c r="D8" s="52">
        <f>'по платежам по отдельным видам'!D8/'по платежам по отдельным видам'!D$3</f>
        <v>0.502370846285991</v>
      </c>
      <c r="E8" s="52">
        <f>'по платежам по отдельным видам'!E8/'по платежам по отдельным видам'!E$3</f>
        <v>0.498911093022774</v>
      </c>
      <c r="F8" s="52">
        <f>'по платежам по отдельным видам'!F8/'по платежам по отдельным видам'!F$3</f>
        <v>0.42903799735747933</v>
      </c>
      <c r="G8" s="52">
        <f>'по платежам по отдельным видам'!G8/'по платежам по отдельным видам'!G$3</f>
        <v>0.4663137427310259</v>
      </c>
      <c r="H8" s="52">
        <f>'по платежам по отдельным видам'!H8/'по платежам по отдельным видам'!H$3</f>
        <v>0.391317507979611</v>
      </c>
      <c r="I8" s="4"/>
      <c r="J8" s="52">
        <f t="shared" si="0"/>
        <v>-0.042779359706261844</v>
      </c>
      <c r="K8" s="52">
        <f t="shared" si="1"/>
        <v>-0.05602746528940872</v>
      </c>
    </row>
    <row r="9" spans="1:11" ht="25.5">
      <c r="A9" s="68" t="s">
        <v>80</v>
      </c>
      <c r="B9" s="52">
        <f>'по платежам по отдельным видам'!B9/'по платежам по отдельным видам'!B$3</f>
        <v>0.001186391329964681</v>
      </c>
      <c r="C9" s="52">
        <f>'по платежам по отдельным видам'!C9/'по платежам по отдельным видам'!C$3</f>
        <v>0.0021822118323187147</v>
      </c>
      <c r="D9" s="52">
        <f>'по платежам по отдельным видам'!D9/'по платежам по отдельным видам'!D$3</f>
        <v>0.001945709470118943</v>
      </c>
      <c r="E9" s="52">
        <f>'по платежам по отдельным видам'!E9/'по платежам по отдельным видам'!E$3</f>
        <v>0.0018586690058941162</v>
      </c>
      <c r="F9" s="52">
        <f>'по платежам по отдельным видам'!F9/'по платежам по отдельным видам'!F$3</f>
        <v>0.003052361703587765</v>
      </c>
      <c r="G9" s="52">
        <f>'по платежам по отдельным видам'!G9/'по платежам по отдельным видам'!G$3</f>
        <v>0.002274420620863736</v>
      </c>
      <c r="H9" s="52">
        <f>'по платежам по отдельным видам'!H9/'по платежам по отдельным видам'!H$3</f>
        <v>0.0036586944835620794</v>
      </c>
      <c r="I9" s="4"/>
      <c r="J9" s="52">
        <f t="shared" si="0"/>
        <v>0.0014764826512433647</v>
      </c>
      <c r="K9" s="52">
        <f t="shared" si="1"/>
        <v>0.001088029290899055</v>
      </c>
    </row>
    <row r="10" spans="1:11" ht="25.5">
      <c r="A10" s="68" t="s">
        <v>82</v>
      </c>
      <c r="B10" s="52">
        <f>'по платежам по отдельным видам'!B10/'по платежам по отдельным видам'!B$3</f>
        <v>0.047621670727778016</v>
      </c>
      <c r="C10" s="52">
        <f>'по платежам по отдельным видам'!C10/'по платежам по отдельным видам'!C$3</f>
        <v>0.035019290548174584</v>
      </c>
      <c r="D10" s="52">
        <f>'по платежам по отдельным видам'!D10/'по платежам по отдельным видам'!D$3</f>
        <v>0.036125206718423584</v>
      </c>
      <c r="E10" s="52">
        <f>'по платежам по отдельным видам'!E10/'по платежам по отдельным видам'!E$3</f>
        <v>0.038922887732166685</v>
      </c>
      <c r="F10" s="52">
        <f>'по платежам по отдельным видам'!F10/'по платежам по отдельным видам'!F$3</f>
        <v>0.04029224474473164</v>
      </c>
      <c r="G10" s="52">
        <f>'по платежам по отдельным видам'!G10/'по платежам по отдельным видам'!G$3</f>
        <v>0.03774924029912609</v>
      </c>
      <c r="H10" s="52">
        <f>'по платежам по отдельным видам'!H10/'по платежам по отдельным видам'!H$3</f>
        <v>0.03861875965996105</v>
      </c>
      <c r="I10" s="4"/>
      <c r="J10" s="52">
        <f t="shared" si="0"/>
        <v>0.003599469111786463</v>
      </c>
      <c r="K10" s="52">
        <f t="shared" si="1"/>
        <v>-0.009872430428651928</v>
      </c>
    </row>
    <row r="11" spans="1:11" ht="13.5">
      <c r="A11" s="68" t="s">
        <v>83</v>
      </c>
      <c r="B11" s="52">
        <f>'по платежам по отдельным видам'!B11/'по платежам по отдельным видам'!B$3</f>
        <v>0.005589915728819338</v>
      </c>
      <c r="C11" s="52">
        <f>'по платежам по отдельным видам'!C11/'по платежам по отдельным видам'!C$3</f>
        <v>0.0015704180681643811</v>
      </c>
      <c r="D11" s="52">
        <f>'по платежам по отдельным видам'!D11/'по платежам по отдельным видам'!D$3</f>
        <v>0.002444762741212023</v>
      </c>
      <c r="E11" s="52">
        <f>'по платежам по отдельным видам'!E11/'по платежам по отдельным видам'!E$3</f>
        <v>0.002855850254183505</v>
      </c>
      <c r="F11" s="52">
        <f>'по платежам по отдельным видам'!F11/'по платежам по отдельным видам'!F$3</f>
        <v>0.002468226383789037</v>
      </c>
      <c r="G11" s="52">
        <f>'по платежам по отдельным видам'!G11/'по платежам по отдельным видам'!G$3</f>
        <v>0.002364548958138048</v>
      </c>
      <c r="H11" s="52">
        <f>'по платежам по отдельным видам'!H11/'по платежам по отдельным видам'!H$3</f>
        <v>0.002187218638550445</v>
      </c>
      <c r="I11" s="4"/>
      <c r="J11" s="52">
        <f t="shared" si="0"/>
        <v>0.0006168005703860639</v>
      </c>
      <c r="K11" s="52">
        <f t="shared" si="1"/>
        <v>-0.0032253667706812904</v>
      </c>
    </row>
    <row r="12" spans="1:11" ht="13.5">
      <c r="A12" s="68" t="s">
        <v>84</v>
      </c>
      <c r="B12" s="52">
        <f>'по платежам по отдельным видам'!B12/'по платежам по отдельным видам'!B$3</f>
        <v>0.059064840958819836</v>
      </c>
      <c r="C12" s="52">
        <f>'по платежам по отдельным видам'!C12/'по платежам по отдельным видам'!C$3</f>
        <v>0.08641710050925643</v>
      </c>
      <c r="D12" s="52">
        <f>'по платежам по отдельным видам'!D12/'по платежам по отдельным видам'!D$3</f>
        <v>0.07797296672136832</v>
      </c>
      <c r="E12" s="52">
        <f>'по платежам по отдельным видам'!E12/'по платежам по отдельным видам'!E$3</f>
        <v>0.08254700393499896</v>
      </c>
      <c r="F12" s="52">
        <f>'по платежам по отдельным видам'!F12/'по платежам по отдельным видам'!F$3</f>
        <v>0.08372378697820784</v>
      </c>
      <c r="G12" s="52">
        <f>'по платежам по отдельным видам'!G12/'по платежам по отдельным видам'!G$3</f>
        <v>0.08264333608588656</v>
      </c>
      <c r="H12" s="52">
        <f>'по платежам по отдельным видам'!H12/'по платежам по отдельным видам'!H$3</f>
        <v>0.10260139415352369</v>
      </c>
      <c r="I12" s="4"/>
      <c r="J12" s="52">
        <f t="shared" si="0"/>
        <v>0.016184293644267267</v>
      </c>
      <c r="K12" s="52">
        <f t="shared" si="1"/>
        <v>0.023578495127066723</v>
      </c>
    </row>
    <row r="13" spans="1:11" ht="13.5">
      <c r="A13" s="68" t="s">
        <v>85</v>
      </c>
      <c r="B13" s="52">
        <f>'по платежам по отдельным видам'!B13/'по платежам по отдельным видам'!B$3</f>
        <v>0.008379086866811871</v>
      </c>
      <c r="C13" s="52">
        <f>'по платежам по отдельным видам'!C13/'по платежам по отдельным видам'!C$3</f>
        <v>0.00864292763587395</v>
      </c>
      <c r="D13" s="52">
        <f>'по платежам по отдельным видам'!D13/'по платежам по отдельным видам'!D$3</f>
        <v>0.009867424004730877</v>
      </c>
      <c r="E13" s="52">
        <f>'по платежам по отдельным видам'!E13/'по платежам по отдельным видам'!E$3</f>
        <v>0.009969587153208965</v>
      </c>
      <c r="F13" s="52">
        <f>'по платежам по отдельным видам'!F13/'по платежам по отдельным видам'!F$3</f>
        <v>0.008345722585336758</v>
      </c>
      <c r="G13" s="52">
        <f>'по платежам по отдельным видам'!G13/'по платежам по отдельным видам'!G$3</f>
        <v>0.009208829331180505</v>
      </c>
      <c r="H13" s="52">
        <f>'по платежам по отдельным видам'!H13/'по платежам по отдельным видам'!H$3</f>
        <v>0.00728914423432653</v>
      </c>
      <c r="I13" s="4"/>
      <c r="J13" s="52">
        <f t="shared" si="0"/>
        <v>-0.0013537834015474202</v>
      </c>
      <c r="K13" s="52">
        <f t="shared" si="1"/>
        <v>0.0008297424643686335</v>
      </c>
    </row>
    <row r="14" spans="1:11" ht="25.5">
      <c r="A14" s="68" t="s">
        <v>86</v>
      </c>
      <c r="B14" s="52">
        <f>'по платежам по отдельным видам'!B14/'по платежам по отдельным видам'!B$3</f>
        <v>0.050977580057146255</v>
      </c>
      <c r="C14" s="52">
        <f>'по платежам по отдельным видам'!C14/'по платежам по отдельным видам'!C$3</f>
        <v>0.04686955958284828</v>
      </c>
      <c r="D14" s="52">
        <f>'по платежам по отдельным видам'!D14/'по платежам по отдельным видам'!D$3</f>
        <v>0.04766809907286697</v>
      </c>
      <c r="E14" s="52">
        <f>'по платежам по отдельным видам'!E14/'по платежам по отдельным видам'!E$3</f>
        <v>0.04082501210741918</v>
      </c>
      <c r="F14" s="52">
        <f>'по платежам по отдельным видам'!F14/'по платежам по отдельным видам'!F$3</f>
        <v>0.03915961198257025</v>
      </c>
      <c r="G14" s="52">
        <f>'по платежам по отдельным видам'!G14/'по платежам по отдельным видам'!G$3</f>
        <v>0.04336383083539108</v>
      </c>
      <c r="H14" s="52">
        <f>'по платежам по отдельным видам'!H14/'по платежам по отдельным видам'!H$3</f>
        <v>0.0401660893313205</v>
      </c>
      <c r="I14" s="4"/>
      <c r="J14" s="52">
        <f t="shared" si="0"/>
        <v>-0.006703470251527781</v>
      </c>
      <c r="K14" s="52">
        <f t="shared" si="1"/>
        <v>-0.007613749221755173</v>
      </c>
    </row>
    <row r="15" spans="1:11" ht="13.5">
      <c r="A15" s="68" t="s">
        <v>87</v>
      </c>
      <c r="B15" s="52">
        <f>'по платежам по отдельным видам'!B15/'по платежам по отдельным видам'!B$3</f>
        <v>0.031526910801860306</v>
      </c>
      <c r="C15" s="52">
        <f>'по платежам по отдельным видам'!C15/'по платежам по отдельным видам'!C$3</f>
        <v>0.029955897959947533</v>
      </c>
      <c r="D15" s="52">
        <f>'по платежам по отдельным видам'!D15/'по платежам по отдельным видам'!D$3</f>
        <v>0.03414352104716767</v>
      </c>
      <c r="E15" s="52">
        <f>'по платежам по отдельным видам'!E15/'по платежам по отдельным видам'!E$3</f>
        <v>0.034201561544257984</v>
      </c>
      <c r="F15" s="52">
        <f>'по платежам по отдельным видам'!F15/'по платежам по отдельным видам'!F$3</f>
        <v>0.033568602030669456</v>
      </c>
      <c r="G15" s="52">
        <f>'по платежам по отдельным видам'!G15/'по платежам по отдельным видам'!G$3</f>
        <v>0.03306349997144338</v>
      </c>
      <c r="H15" s="52">
        <f>'по платежам по отдельным видам'!H15/'по платежам по отдельным видам'!H$3</f>
        <v>0.032804567545452024</v>
      </c>
      <c r="I15" s="4"/>
      <c r="J15" s="52">
        <f t="shared" si="0"/>
        <v>0.0028486695855044902</v>
      </c>
      <c r="K15" s="52">
        <f t="shared" si="1"/>
        <v>0.0015365891695830747</v>
      </c>
    </row>
    <row r="16" spans="1:11" ht="13.5">
      <c r="A16" s="68" t="s">
        <v>99</v>
      </c>
      <c r="B16" s="52">
        <f>'по платежам по отдельным видам'!B16/'по платежам по отдельным видам'!B$3</f>
        <v>0.020881396499875127</v>
      </c>
      <c r="C16" s="52">
        <f>'по платежам по отдельным видам'!C16/'по платежам по отдельным видам'!C$3</f>
        <v>0.003589008313716667</v>
      </c>
      <c r="D16" s="52">
        <f>'по платежам по отдельным видам'!D16/'по платежам по отдельным видам'!D$3</f>
        <v>0.0028860426980454102</v>
      </c>
      <c r="E16" s="52">
        <f>'по платежам по отдельным видам'!E16/'по платежам по отдельным видам'!E$3</f>
        <v>0.003305015582086114</v>
      </c>
      <c r="F16" s="52">
        <f>'по платежам по отдельным видам'!F16/'по платежам по отдельным видам'!F$3</f>
        <v>0.0017721642027315005</v>
      </c>
      <c r="G16" s="52">
        <f>'по платежам по отдельным видам'!G16/'по платежам по отдельным видам'!G$3</f>
        <v>0.0028549560354971643</v>
      </c>
      <c r="H16" s="52">
        <f>'по платежам по отдельным видам'!H16/'по платежам по отдельным видам'!H$3</f>
        <v>0.0019245934732969644</v>
      </c>
      <c r="I16" s="4"/>
      <c r="J16" s="52">
        <f t="shared" si="0"/>
        <v>-0.0016644148404197027</v>
      </c>
      <c r="K16" s="52">
        <f t="shared" si="1"/>
        <v>-0.018026440464377964</v>
      </c>
    </row>
    <row r="17" spans="1:11" ht="13.5">
      <c r="A17" s="68" t="s">
        <v>95</v>
      </c>
      <c r="B17" s="52">
        <f>'по платежам по отдельным видам'!B17/'по платежам по отдельным видам'!B$3</f>
        <v>0.001232635116706698</v>
      </c>
      <c r="C17" s="52">
        <f>'по платежам по отдельным видам'!C17/'по платежам по отдельным видам'!C$3</f>
        <v>0.0008754094399366652</v>
      </c>
      <c r="D17" s="52">
        <f>'по платежам по отдельным видам'!D17/'по платежам по отдельным видам'!D$3</f>
        <v>0.001277313790459719</v>
      </c>
      <c r="E17" s="52">
        <f>'по платежам по отдельным видам'!E17/'по платежам по отдельным видам'!E$3</f>
        <v>0.0013931130389516332</v>
      </c>
      <c r="F17" s="52">
        <f>'по платежам по отдельным видам'!F17/'по платежам по отдельным видам'!F$3</f>
        <v>0.009817155981712275</v>
      </c>
      <c r="G17" s="52">
        <f>'по платежам по отдельным видам'!G17/'по платежам по отдельным видам'!G$3</f>
        <v>0.0035241684421444563</v>
      </c>
      <c r="H17" s="52">
        <f>'по платежам по отдельным видам'!H17/'по платежам по отдельным видам'!H$3</f>
        <v>0.0010162248379724551</v>
      </c>
      <c r="I17" s="4"/>
      <c r="J17" s="52">
        <f t="shared" si="0"/>
        <v>0.00014081539803578996</v>
      </c>
      <c r="K17" s="52">
        <f t="shared" si="1"/>
        <v>0.0022915333254377585</v>
      </c>
    </row>
    <row r="18" spans="1:11" ht="13.5">
      <c r="A18" s="68"/>
      <c r="B18" s="51"/>
      <c r="C18" s="51"/>
      <c r="D18" s="51"/>
      <c r="E18" s="51"/>
      <c r="F18" s="51"/>
      <c r="G18" s="51"/>
      <c r="H18" s="51"/>
      <c r="I18" s="4"/>
      <c r="J18" s="51"/>
      <c r="K18" s="51"/>
    </row>
    <row r="19" spans="1:11" ht="13.5">
      <c r="A19" s="67" t="s">
        <v>88</v>
      </c>
      <c r="B19" s="51">
        <f>'по платежам по отдельным видам'!B19/'по платежам по отдельным видам'!B$3</f>
        <v>0.14129178343828253</v>
      </c>
      <c r="C19" s="51">
        <f>'по платежам по отдельным видам'!C19/'по платежам по отдельным видам'!C$3</f>
        <v>0.23073854979612857</v>
      </c>
      <c r="D19" s="51">
        <f>'по платежам по отдельным видам'!D19/'по платежам по отдельным видам'!D$3</f>
        <v>0.17867040616406016</v>
      </c>
      <c r="E19" s="51">
        <f>'по платежам по отдельным видам'!E19/'по платежам по отдельным видам'!E$3</f>
        <v>0.18087737124684225</v>
      </c>
      <c r="F19" s="51">
        <f>'по платежам по отдельным видам'!F19/'по платежам по отдельным видам'!F$3</f>
        <v>0.24484451723097012</v>
      </c>
      <c r="G19" s="51">
        <f>'по платежам по отдельным видам'!G19/'по платежам по отдельным видам'!G$3</f>
        <v>0.2088210193918719</v>
      </c>
      <c r="H19" s="51">
        <f>'по платежам по отдельным видам'!H19/'по платежам по отдельным видам'!H$3</f>
        <v>0.27935067979139755</v>
      </c>
      <c r="I19" s="4"/>
      <c r="J19" s="51">
        <f t="shared" si="0"/>
        <v>0.04861212999526898</v>
      </c>
      <c r="K19" s="51">
        <f t="shared" si="1"/>
        <v>0.06752923595358937</v>
      </c>
    </row>
    <row r="20" spans="1:11" ht="25.5">
      <c r="A20" s="68" t="s">
        <v>89</v>
      </c>
      <c r="B20" s="52">
        <f>'по платежам по отдельным видам'!B20/'по платежам по отдельным видам'!B$3</f>
        <v>0.004544219391534485</v>
      </c>
      <c r="C20" s="52">
        <f>'по платежам по отдельным видам'!C20/'по платежам по отдельным видам'!C$3</f>
        <v>0.0057517350436721544</v>
      </c>
      <c r="D20" s="52">
        <f>'по платежам по отдельным видам'!D20/'по платежам по отдельным видам'!D$3</f>
        <v>0.007626699108615596</v>
      </c>
      <c r="E20" s="52">
        <f>'по платежам по отдельным видам'!E20/'по платежам по отдельным видам'!E$3</f>
        <v>0.005285135968681499</v>
      </c>
      <c r="F20" s="52">
        <f>'по платежам по отдельным видам'!F20/'по платежам по отдельным видам'!F$3</f>
        <v>0.005387267407422796</v>
      </c>
      <c r="G20" s="52">
        <f>'по платежам по отдельным видам'!G20/'по платежам по отдельным видам'!G$3</f>
        <v>0.005975698990541162</v>
      </c>
      <c r="H20" s="52">
        <f>'по платежам по отдельным видам'!H20/'по платежам по отдельным видам'!H$3</f>
        <v>0.0054263255203234485</v>
      </c>
      <c r="I20" s="4"/>
      <c r="J20" s="52">
        <f t="shared" si="0"/>
        <v>-0.000325409523348706</v>
      </c>
      <c r="K20" s="52">
        <f t="shared" si="1"/>
        <v>0.001431479599006677</v>
      </c>
    </row>
    <row r="21" spans="1:11" ht="13.5">
      <c r="A21" s="68" t="s">
        <v>90</v>
      </c>
      <c r="B21" s="52">
        <f>'по платежам по отдельным видам'!B21/'по платежам по отдельным видам'!B$3</f>
        <v>0.12114744487899384</v>
      </c>
      <c r="C21" s="52">
        <f>'по платежам по отдельным видам'!C21/'по платежам по отдельным видам'!C$3</f>
        <v>0.1962319167874507</v>
      </c>
      <c r="D21" s="52">
        <f>'по платежам по отдельным видам'!D21/'по платежам по отдельным видам'!D$3</f>
        <v>0.1432138302094842</v>
      </c>
      <c r="E21" s="52">
        <f>'по платежам по отдельным видам'!E21/'по платежам по отдельным видам'!E$3</f>
        <v>0.13760776057568808</v>
      </c>
      <c r="F21" s="52">
        <f>'по платежам по отдельным видам'!F21/'по платежам по отдельным видам'!F$3</f>
        <v>0.20985442119314085</v>
      </c>
      <c r="G21" s="52">
        <f>'по платежам по отдельным видам'!G21/'по платежам по отдельным видам'!G$3</f>
        <v>0.1716174499133556</v>
      </c>
      <c r="H21" s="52">
        <f>'по платежам по отдельным видам'!H21/'по платежам по отдельным видам'!H$3</f>
        <v>0.23550391177426203</v>
      </c>
      <c r="I21" s="4"/>
      <c r="J21" s="52">
        <f t="shared" si="0"/>
        <v>0.03927199498681133</v>
      </c>
      <c r="K21" s="52">
        <f t="shared" si="1"/>
        <v>0.05047000503436175</v>
      </c>
    </row>
    <row r="22" spans="1:11" ht="13.5">
      <c r="A22" s="68" t="s">
        <v>91</v>
      </c>
      <c r="B22" s="52">
        <f>'по платежам по отдельным видам'!B22/'по платежам по отдельным видам'!B$3</f>
        <v>0.012416001453511278</v>
      </c>
      <c r="C22" s="52">
        <f>'по платежам по отдельным видам'!C22/'по платежам по отдельным видам'!C$3</f>
        <v>0.02369679038719588</v>
      </c>
      <c r="D22" s="52">
        <f>'по платежам по отдельным видам'!D22/'по платежам по отдельным видам'!D$3</f>
        <v>0.024627924433615358</v>
      </c>
      <c r="E22" s="52">
        <f>'по платежам по отдельным видам'!E22/'по платежам по отдельным видам'!E$3</f>
        <v>0.03227521229930205</v>
      </c>
      <c r="F22" s="52">
        <f>'по платежам по отдельным видам'!F22/'по платежам по отдельным видам'!F$3</f>
        <v>0.02637034224988687</v>
      </c>
      <c r="G22" s="52">
        <f>'по платежам по отдельным видам'!G22/'по платежам по отдельным видам'!G$3</f>
        <v>0.02693139329390161</v>
      </c>
      <c r="H22" s="52">
        <f>'по платежам по отдельным видам'!H22/'по платежам по отдельным видам'!H$3</f>
        <v>0.0348246137311266</v>
      </c>
      <c r="I22" s="4"/>
      <c r="J22" s="52">
        <f t="shared" si="0"/>
        <v>0.011127823343930723</v>
      </c>
      <c r="K22" s="52">
        <f t="shared" si="1"/>
        <v>0.014515391840390331</v>
      </c>
    </row>
    <row r="23" spans="1:11" ht="13.5">
      <c r="A23" s="68" t="s">
        <v>94</v>
      </c>
      <c r="B23" s="52">
        <f>'по платежам по отдельным видам'!B23/'по платежам по отдельным видам'!B$3</f>
        <v>0.0031841177142429133</v>
      </c>
      <c r="C23" s="52">
        <f>'по платежам по отдельным видам'!C23/'по платежам по отдельным видам'!C$3</f>
        <v>0.00505810757780982</v>
      </c>
      <c r="D23" s="52">
        <f>'по платежам по отдельным видам'!D23/'по платежам по отдельным видам'!D$3</f>
        <v>0.003201952412345</v>
      </c>
      <c r="E23" s="52">
        <f>'по платежам по отдельным видам'!E23/'по платежам по отдельным видам'!E$3</f>
        <v>0.005709262403170597</v>
      </c>
      <c r="F23" s="52">
        <f>'по платежам по отдельным видам'!F23/'по платежам по отдельным видам'!F$3</f>
        <v>0.003232486380519526</v>
      </c>
      <c r="G23" s="52">
        <f>'по платежам по отдельным видам'!G23/'по платежам по отдельным видам'!G$3</f>
        <v>0.004296477194073532</v>
      </c>
      <c r="H23" s="52">
        <f>'по платежам по отдельным видам'!H23/'по платежам по отдельным видам'!H$3</f>
        <v>0.0035958287656855112</v>
      </c>
      <c r="I23" s="4"/>
      <c r="J23" s="52">
        <f t="shared" si="0"/>
        <v>-0.0014622788121243088</v>
      </c>
      <c r="K23" s="52">
        <f t="shared" si="1"/>
        <v>0.001112359479830619</v>
      </c>
    </row>
    <row r="24" spans="1:11" ht="13.5">
      <c r="A24" s="68"/>
      <c r="B24" s="12"/>
      <c r="C24" s="61"/>
      <c r="D24" s="61"/>
      <c r="E24" s="61"/>
      <c r="F24" s="61"/>
      <c r="G24" s="12"/>
      <c r="H24" s="61"/>
      <c r="I24" s="4"/>
      <c r="J24" s="51"/>
      <c r="K24" s="51"/>
    </row>
    <row r="25" spans="1:11" ht="25.5">
      <c r="A25" s="62" t="s">
        <v>97</v>
      </c>
      <c r="B25" s="5"/>
      <c r="C25" s="5"/>
      <c r="D25" s="5"/>
      <c r="E25" s="5"/>
      <c r="F25" s="5"/>
      <c r="G25" s="5"/>
      <c r="H25" s="5"/>
      <c r="I25" s="4"/>
      <c r="J25" s="51"/>
      <c r="K25" s="51"/>
    </row>
    <row r="26" spans="1:11" ht="13.5">
      <c r="A26" s="62" t="s">
        <v>98</v>
      </c>
      <c r="B26" s="51">
        <f>'по платежам по отдельным видам'!B26/'по платежам по отдельным видам'!B$26</f>
        <v>1</v>
      </c>
      <c r="C26" s="51">
        <f>'по платежам по отдельным видам'!C26/'по платежам по отдельным видам'!C$26</f>
        <v>1</v>
      </c>
      <c r="D26" s="51">
        <f>'по платежам по отдельным видам'!D26/'по платежам по отдельным видам'!D$26</f>
        <v>1</v>
      </c>
      <c r="E26" s="51">
        <f>'по платежам по отдельным видам'!E26/'по платежам по отдельным видам'!E$26</f>
        <v>1</v>
      </c>
      <c r="F26" s="51">
        <f>'по платежам по отдельным видам'!F26/'по платежам по отдельным видам'!F$26</f>
        <v>1</v>
      </c>
      <c r="G26" s="51">
        <f>'по платежам по отдельным видам'!G26/'по платежам по отдельным видам'!G$26</f>
        <v>1</v>
      </c>
      <c r="H26" s="51">
        <f>'по платежам по отдельным видам'!H26/'по платежам по отдельным видам'!H$26</f>
        <v>1</v>
      </c>
      <c r="I26" s="4"/>
      <c r="J26" s="51">
        <f t="shared" si="0"/>
        <v>0</v>
      </c>
      <c r="K26" s="51">
        <f t="shared" si="1"/>
        <v>0</v>
      </c>
    </row>
    <row r="27" spans="1:11" ht="13.5">
      <c r="A27" s="6"/>
      <c r="B27" s="51"/>
      <c r="C27" s="51"/>
      <c r="D27" s="51"/>
      <c r="E27" s="51"/>
      <c r="F27" s="51"/>
      <c r="G27" s="51"/>
      <c r="H27" s="51"/>
      <c r="I27" s="4"/>
      <c r="J27" s="51"/>
      <c r="K27" s="51"/>
    </row>
    <row r="28" spans="1:11" ht="13.5">
      <c r="A28" s="6" t="s">
        <v>100</v>
      </c>
      <c r="B28" s="51">
        <f>'по платежам по отдельным видам'!B28/'по платежам по отдельным видам'!B$26</f>
        <v>0.02566955383098189</v>
      </c>
      <c r="C28" s="51">
        <f>'по платежам по отдельным видам'!C28/'по платежам по отдельным видам'!C$26</f>
        <v>0.022577768207686248</v>
      </c>
      <c r="D28" s="51">
        <f>'по платежам по отдельным видам'!D28/'по платежам по отдельным видам'!D$26</f>
        <v>0.022867537632192604</v>
      </c>
      <c r="E28" s="51">
        <f>'по платежам по отдельным видам'!E28/'по платежам по отдельным видам'!E$26</f>
        <v>0.02659896249587817</v>
      </c>
      <c r="F28" s="51">
        <f>'по платежам по отдельным видам'!F28/'по платежам по отдельным видам'!F$26</f>
        <v>0.01527818760530194</v>
      </c>
      <c r="G28" s="51">
        <f>'по платежам по отдельным видам'!G28/'по платежам по отдельным видам'!G$26</f>
        <v>0.0214711510386262</v>
      </c>
      <c r="H28" s="51">
        <f>'по платежам по отдельным видам'!H28/'по платежам по отдельным видам'!H$26</f>
        <v>0.01738627530266361</v>
      </c>
      <c r="I28" s="4"/>
      <c r="J28" s="51">
        <f t="shared" si="0"/>
        <v>-0.005191492905022639</v>
      </c>
      <c r="K28" s="51">
        <f t="shared" si="1"/>
        <v>-0.004198402792355688</v>
      </c>
    </row>
    <row r="29" spans="1:11" ht="13.5">
      <c r="A29" s="6"/>
      <c r="B29" s="51"/>
      <c r="C29" s="51"/>
      <c r="D29" s="51"/>
      <c r="E29" s="51"/>
      <c r="F29" s="51"/>
      <c r="G29" s="51"/>
      <c r="H29" s="51"/>
      <c r="I29" s="4"/>
      <c r="J29" s="51"/>
      <c r="K29" s="51"/>
    </row>
    <row r="30" spans="1:11" ht="13.5">
      <c r="A30" s="67" t="s">
        <v>81</v>
      </c>
      <c r="B30" s="51">
        <f>'по платежам по отдельным видам'!B30/'по платежам по отдельным видам'!B$26</f>
        <v>0.8895114757638306</v>
      </c>
      <c r="C30" s="51">
        <f>'по платежам по отдельным видам'!C30/'по платежам по отдельным видам'!C$26</f>
        <v>0.8841193925323841</v>
      </c>
      <c r="D30" s="51">
        <f>'по платежам по отдельным видам'!D30/'по платежам по отдельным видам'!D$26</f>
        <v>0.8552371112272533</v>
      </c>
      <c r="E30" s="51">
        <f>'по платежам по отдельным видам'!E30/'по платежам по отдельным видам'!E$26</f>
        <v>0.8651558393738391</v>
      </c>
      <c r="F30" s="51">
        <f>'по платежам по отдельным видам'!F30/'по платежам по отдельным видам'!F$26</f>
        <v>0.9064730311863151</v>
      </c>
      <c r="G30" s="51">
        <f>'по платежам по отдельным видам'!G30/'по платежам по отдельным видам'!G$26</f>
        <v>0.8790712355861635</v>
      </c>
      <c r="H30" s="51">
        <f>'по платежам по отдельным видам'!H30/'по платежам по отдельным видам'!H$26</f>
        <v>0.8863364724504312</v>
      </c>
      <c r="I30" s="4"/>
      <c r="J30" s="51">
        <f t="shared" si="0"/>
        <v>0.0022170799180470935</v>
      </c>
      <c r="K30" s="51">
        <f t="shared" si="1"/>
        <v>-0.010440240177667093</v>
      </c>
    </row>
    <row r="31" spans="1:11" ht="13.5">
      <c r="A31" s="68" t="s">
        <v>79</v>
      </c>
      <c r="B31" s="52">
        <f>'по платежам по отдельным видам'!B31/'по платежам по отдельным видам'!B$26</f>
        <v>0.0992088657127736</v>
      </c>
      <c r="C31" s="52">
        <f>'по платежам по отдельным видам'!C31/'по платежам по отдельным видам'!C$26</f>
        <v>0.08943491960891035</v>
      </c>
      <c r="D31" s="52">
        <f>'по платежам по отдельным видам'!D31/'по платежам по отдельным видам'!D$26</f>
        <v>0.0896320676188459</v>
      </c>
      <c r="E31" s="52">
        <f>'по платежам по отдельным видам'!E31/'по платежам по отдельным видам'!E$26</f>
        <v>0.10595889876816257</v>
      </c>
      <c r="F31" s="52">
        <f>'по платежам по отдельным видам'!F31/'по платежам по отдельным видам'!F$26</f>
        <v>0.08585415159350572</v>
      </c>
      <c r="G31" s="52">
        <f>'по платежам по отдельным видам'!G31/'по платежам по отдельным видам'!G$26</f>
        <v>0.09221866860409901</v>
      </c>
      <c r="H31" s="52">
        <f>'по платежам по отдельным видам'!H31/'по платежам по отдельным видам'!H$26</f>
        <v>0.0814657496862939</v>
      </c>
      <c r="I31" s="4"/>
      <c r="J31" s="52">
        <f t="shared" si="0"/>
        <v>-0.007969169922616454</v>
      </c>
      <c r="K31" s="52">
        <f t="shared" si="1"/>
        <v>-0.006990197108674587</v>
      </c>
    </row>
    <row r="32" spans="1:11" ht="25.5">
      <c r="A32" s="68" t="s">
        <v>80</v>
      </c>
      <c r="B32" s="52">
        <f>'по платежам по отдельным видам'!B32/'по платежам по отдельным видам'!B$26</f>
        <v>0.006548733243898157</v>
      </c>
      <c r="C32" s="52">
        <f>'по платежам по отдельным видам'!C32/'по платежам по отдельным видам'!C$26</f>
        <v>0.009282450872835177</v>
      </c>
      <c r="D32" s="52">
        <f>'по платежам по отдельным видам'!D32/'по платежам по отдельным видам'!D$26</f>
        <v>0.0077889342700940035</v>
      </c>
      <c r="E32" s="52">
        <f>'по платежам по отдельным видам'!E32/'по платежам по отдельным видам'!E$26</f>
        <v>-0.002777475002604223</v>
      </c>
      <c r="F32" s="52">
        <f>'по платежам по отдельным видам'!F32/'по платежам по отдельным видам'!F$26</f>
        <v>0.003925209786589736</v>
      </c>
      <c r="G32" s="52">
        <f>'по платежам по отдельным видам'!G32/'по платежам по отдельным видам'!G$26</f>
        <v>0.00463069995646111</v>
      </c>
      <c r="H32" s="52">
        <f>'по платежам по отдельным видам'!H32/'по платежам по отдельным видам'!H$26</f>
        <v>0.0051147642226980206</v>
      </c>
      <c r="I32" s="4"/>
      <c r="J32" s="52">
        <f t="shared" si="0"/>
        <v>-0.004167686650137156</v>
      </c>
      <c r="K32" s="52">
        <f t="shared" si="1"/>
        <v>-0.0019180332874370468</v>
      </c>
    </row>
    <row r="33" spans="1:11" ht="13.5">
      <c r="A33" s="68" t="s">
        <v>83</v>
      </c>
      <c r="B33" s="52">
        <f>'по платежам по отдельным видам'!B33/'по платежам по отдельным видам'!B$26</f>
        <v>0.12325941661577224</v>
      </c>
      <c r="C33" s="52">
        <f>'по платежам по отдельным видам'!C33/'по платежам по отдельным видам'!C$26</f>
        <v>0.14396555330938812</v>
      </c>
      <c r="D33" s="52">
        <f>'по платежам по отдельным видам'!D33/'по платежам по отдельным видам'!D$26</f>
        <v>0.1487252590575844</v>
      </c>
      <c r="E33" s="52">
        <f>'по платежам по отдельным видам'!E33/'по платежам по отдельным видам'!E$26</f>
        <v>0.044017378518672164</v>
      </c>
      <c r="F33" s="52">
        <f>'по платежам по отдельным видам'!F33/'по платежам по отдельным видам'!F$26</f>
        <v>0.046767970804630916</v>
      </c>
      <c r="G33" s="52">
        <f>'по платежам по отдельным видам'!G33/'по платежам по отдельным видам'!G$26</f>
        <v>0.09450688769317103</v>
      </c>
      <c r="H33" s="52">
        <f>'по платежам по отдельным видам'!H33/'по платежам по отдельным видам'!H$26</f>
        <v>0.025644618634342902</v>
      </c>
      <c r="I33" s="4"/>
      <c r="J33" s="52">
        <f t="shared" si="0"/>
        <v>-0.11832093467504522</v>
      </c>
      <c r="K33" s="52">
        <f t="shared" si="1"/>
        <v>-0.028752528922601203</v>
      </c>
    </row>
    <row r="34" spans="1:11" ht="13.5">
      <c r="A34" s="68" t="s">
        <v>84</v>
      </c>
      <c r="B34" s="52">
        <f>'по платежам по отдельным видам'!B34/'по платежам по отдельным видам'!B$26</f>
        <v>0.04967770665059709</v>
      </c>
      <c r="C34" s="52">
        <f>'по платежам по отдельным видам'!C34/'по платежам по отдельным видам'!C$26</f>
        <v>0.08020757186870628</v>
      </c>
      <c r="D34" s="52">
        <f>'по платежам по отдельным видам'!D34/'по платежам по отдельным видам'!D$26</f>
        <v>0.05632771110793256</v>
      </c>
      <c r="E34" s="52">
        <f>'по платежам по отдельным видам'!E34/'по платежам по отдельным видам'!E$26</f>
        <v>0.07942175034153398</v>
      </c>
      <c r="F34" s="52">
        <f>'по платежам по отдельным видам'!F34/'по платежам по отдельным видам'!F$26</f>
        <v>0.041226515678932645</v>
      </c>
      <c r="G34" s="52">
        <f>'по платежам по отдельным видам'!G34/'по платежам по отдельным видам'!G$26</f>
        <v>0.06294195470407245</v>
      </c>
      <c r="H34" s="52">
        <f>'по платежам по отдельным видам'!H34/'по платежам по отдельным видам'!H$26</f>
        <v>0.09188483348990191</v>
      </c>
      <c r="I34" s="4"/>
      <c r="J34" s="52">
        <f t="shared" si="0"/>
        <v>0.011677261621195631</v>
      </c>
      <c r="K34" s="52">
        <f t="shared" si="1"/>
        <v>0.013264248053475355</v>
      </c>
    </row>
    <row r="35" spans="1:11" ht="13.5">
      <c r="A35" s="68" t="s">
        <v>85</v>
      </c>
      <c r="B35" s="52">
        <f>'по платежам по отдельным видам'!B35/'по платежам по отдельным видам'!B$26</f>
        <v>0.04915672379971296</v>
      </c>
      <c r="C35" s="52">
        <f>'по платежам по отдельным видам'!C35/'по платежам по отдельным видам'!C$26</f>
        <v>0.030117191177057807</v>
      </c>
      <c r="D35" s="52">
        <f>'по платежам по отдельным видам'!D35/'по платежам по отдельным видам'!D$26</f>
        <v>0.043954969674689585</v>
      </c>
      <c r="E35" s="52">
        <f>'по платежам по отдельным видам'!E35/'по платежам по отдельным видам'!E$26</f>
        <v>0.04756769347947686</v>
      </c>
      <c r="F35" s="52">
        <f>'по платежам по отдельным видам'!F35/'по платежам по отдельным видам'!F$26</f>
        <v>0.07735201170111136</v>
      </c>
      <c r="G35" s="52">
        <f>'по платежам по отдельным видам'!G35/'по платежам по отдельным видам'!G$26</f>
        <v>0.05106105656138671</v>
      </c>
      <c r="H35" s="52">
        <f>'по платежам по отдельным видам'!H35/'по платежам по отдельным видам'!H$26</f>
        <v>0.06061755468864619</v>
      </c>
      <c r="I35" s="4"/>
      <c r="J35" s="52">
        <f t="shared" si="0"/>
        <v>0.030500363511588385</v>
      </c>
      <c r="K35" s="52">
        <f t="shared" si="1"/>
        <v>0.0019043327616737465</v>
      </c>
    </row>
    <row r="36" spans="1:11" ht="25.5">
      <c r="A36" s="68" t="s">
        <v>86</v>
      </c>
      <c r="B36" s="52">
        <f>'по платежам по отдельным видам'!B36/'по платежам по отдельным видам'!B$26</f>
        <v>0.117180099138825</v>
      </c>
      <c r="C36" s="52">
        <f>'по платежам по отдельным видам'!C36/'по платежам по отдельным видам'!C$26</f>
        <v>0.12469598102460155</v>
      </c>
      <c r="D36" s="52">
        <f>'по платежам по отдельным видам'!D36/'по платежам по отдельным видам'!D$26</f>
        <v>0.1120066008043972</v>
      </c>
      <c r="E36" s="52">
        <f>'по платежам по отдельным видам'!E36/'по платежам по отдельным видам'!E$26</f>
        <v>0.11957148584505232</v>
      </c>
      <c r="F36" s="52">
        <f>'по платежам по отдельным видам'!F36/'по платежам по отдельным видам'!F$26</f>
        <v>0.13520645338453918</v>
      </c>
      <c r="G36" s="52">
        <f>'по платежам по отдельным видам'!G36/'по платежам по отдельным видам'!G$26</f>
        <v>0.1234060187190721</v>
      </c>
      <c r="H36" s="52">
        <f>'по платежам по отдельным видам'!H36/'по платежам по отдельным видам'!H$26</f>
        <v>0.12296903365561977</v>
      </c>
      <c r="I36" s="4"/>
      <c r="J36" s="52">
        <f t="shared" si="0"/>
        <v>-0.0017269473689817821</v>
      </c>
      <c r="K36" s="52">
        <f t="shared" si="1"/>
        <v>0.006225919580247097</v>
      </c>
    </row>
    <row r="37" spans="1:11" ht="13.5">
      <c r="A37" s="68" t="s">
        <v>87</v>
      </c>
      <c r="B37" s="52">
        <f>'по платежам по отдельным видам'!B37/'по платежам по отдельным видам'!B$26</f>
        <v>0.1553372313519987</v>
      </c>
      <c r="C37" s="52">
        <f>'по платежам по отдельным видам'!C37/'по платежам по отдельным видам'!C$26</f>
        <v>0.19590587770806148</v>
      </c>
      <c r="D37" s="52">
        <f>'по платежам по отдельным видам'!D37/'по платежам по отдельным видам'!D$26</f>
        <v>0.16531231618527295</v>
      </c>
      <c r="E37" s="52">
        <f>'по платежам по отдельным видам'!E37/'по платежам по отдельным видам'!E$26</f>
        <v>0.22872434402494524</v>
      </c>
      <c r="F37" s="52">
        <f>'по платежам по отдельным видам'!F37/'по платежам по отдельным видам'!F$26</f>
        <v>0.19574410549891355</v>
      </c>
      <c r="G37" s="52">
        <f>'по платежам по отдельным видам'!G37/'по платежам по отдельным видам'!G$26</f>
        <v>0.19576570790097023</v>
      </c>
      <c r="H37" s="52">
        <f>'по платежам по отдельным видам'!H37/'по платежам по отдельным видам'!H$26</f>
        <v>0.2479664250912601</v>
      </c>
      <c r="I37" s="4"/>
      <c r="J37" s="52">
        <f t="shared" si="0"/>
        <v>0.052060547383198624</v>
      </c>
      <c r="K37" s="52">
        <f t="shared" si="1"/>
        <v>0.040428476548971526</v>
      </c>
    </row>
    <row r="38" spans="1:11" ht="13.5">
      <c r="A38" s="68" t="s">
        <v>92</v>
      </c>
      <c r="B38" s="52">
        <f>'по платежам по отдельным видам'!B38/'по платежам по отдельным видам'!B$26</f>
        <v>0.09341323679597452</v>
      </c>
      <c r="C38" s="52">
        <f>'по платежам по отдельным видам'!C38/'по платежам по отдельным видам'!C$26</f>
        <v>0.0613357349924783</v>
      </c>
      <c r="D38" s="52">
        <f>'по платежам по отдельным видам'!D38/'по платежам по отдельным видам'!D$26</f>
        <v>0.07853989824805027</v>
      </c>
      <c r="E38" s="52">
        <f>'по платежам по отдельным видам'!E38/'по платежам по отдельным видам'!E$26</f>
        <v>0.08125440858233014</v>
      </c>
      <c r="F38" s="52">
        <f>'по платежам по отдельным видам'!F38/'по платежам по отдельным видам'!F$26</f>
        <v>0.095089584401937</v>
      </c>
      <c r="G38" s="52">
        <f>'по платежам по отдельным видам'!G38/'по платежам по отдельным видам'!G$26</f>
        <v>0.07980717624316125</v>
      </c>
      <c r="H38" s="52">
        <f>'по платежам по отдельным видам'!H38/'по платежам по отдельным видам'!H$26</f>
        <v>0.0979222886059785</v>
      </c>
      <c r="I38" s="4"/>
      <c r="J38" s="52">
        <f t="shared" si="0"/>
        <v>0.0365865536135002</v>
      </c>
      <c r="K38" s="52">
        <f t="shared" si="1"/>
        <v>-0.01360606055281327</v>
      </c>
    </row>
    <row r="39" spans="1:11" ht="13.5">
      <c r="A39" s="68" t="s">
        <v>99</v>
      </c>
      <c r="B39" s="52">
        <f>'по платежам по отдельным видам'!B39/'по платежам по отдельным видам'!B$26</f>
        <v>0.17829847004890018</v>
      </c>
      <c r="C39" s="52">
        <f>'по платежам по отдельным видам'!C39/'по платежам по отдельным видам'!C$26</f>
        <v>0.12904800934308902</v>
      </c>
      <c r="D39" s="52">
        <f>'по платежам по отдельным видам'!D39/'по платежам по отдельным видам'!D$26</f>
        <v>0.1371775840510981</v>
      </c>
      <c r="E39" s="52">
        <f>'по платежам по отдельным видам'!E39/'по платежам по отдельным видам'!E$26</f>
        <v>0.14507596409610976</v>
      </c>
      <c r="F39" s="52">
        <f>'по платежам по отдельным видам'!F39/'по платежам по отдельным видам'!F$26</f>
        <v>0.20975277067826884</v>
      </c>
      <c r="G39" s="52">
        <f>'по платежам по отдельным видам'!G39/'по платежам по отдельным видам'!G$26</f>
        <v>0.15785684463178587</v>
      </c>
      <c r="H39" s="52">
        <f>'по платежам по отдельным видам'!H39/'по платежам по отдельным видам'!H$26</f>
        <v>0.13828620417946041</v>
      </c>
      <c r="I39" s="4"/>
      <c r="J39" s="52">
        <f t="shared" si="0"/>
        <v>0.009238194836371394</v>
      </c>
      <c r="K39" s="52">
        <f t="shared" si="1"/>
        <v>-0.020441625417114306</v>
      </c>
    </row>
    <row r="40" spans="1:11" ht="13.5">
      <c r="A40" s="68" t="s">
        <v>95</v>
      </c>
      <c r="B40" s="52">
        <f>'по платежам по отдельным видам'!B40/'по платежам по отдельным видам'!B$26</f>
        <v>0.01743099240537808</v>
      </c>
      <c r="C40" s="52">
        <f>'по платежам по отдельным видам'!C40/'по платежам по отдельным видам'!C$26</f>
        <v>0.020126102627256122</v>
      </c>
      <c r="D40" s="52">
        <f>'по платежам по отдельным видам'!D40/'по платежам по отдельным видам'!D$26</f>
        <v>0.015771770209288178</v>
      </c>
      <c r="E40" s="52">
        <f>'по платежам по отдельным видам'!E40/'по платежам по отдельным видам'!E$26</f>
        <v>0.01634139072016056</v>
      </c>
      <c r="F40" s="52">
        <f>'по платежам по отдельным видам'!F40/'по платежам по отдельным видам'!F$26</f>
        <v>0.015554257657886093</v>
      </c>
      <c r="G40" s="52">
        <f>'по платежам по отдельным видам'!G40/'по платежам по отдельным видам'!G$26</f>
        <v>0.016876220571983756</v>
      </c>
      <c r="H40" s="52">
        <f>'по платежам по отдельным видам'!H40/'по платежам по отдельным видам'!H$26</f>
        <v>0.014465000196229464</v>
      </c>
      <c r="I40" s="4"/>
      <c r="J40" s="52">
        <f t="shared" si="0"/>
        <v>-0.005661102431026658</v>
      </c>
      <c r="K40" s="52">
        <f t="shared" si="1"/>
        <v>-0.0005547718333943248</v>
      </c>
    </row>
    <row r="41" spans="1:11" ht="13.5">
      <c r="A41" s="3"/>
      <c r="B41" s="51"/>
      <c r="C41" s="51"/>
      <c r="D41" s="51"/>
      <c r="E41" s="51"/>
      <c r="F41" s="51"/>
      <c r="G41" s="51"/>
      <c r="H41" s="51"/>
      <c r="I41" s="4"/>
      <c r="J41" s="51"/>
      <c r="K41" s="51"/>
    </row>
    <row r="42" spans="1:11" ht="13.5">
      <c r="A42" s="67" t="s">
        <v>88</v>
      </c>
      <c r="B42" s="51">
        <f>'по платежам по отдельным видам'!B42/'по платежам по отдельным видам'!B$26</f>
        <v>0.08481897040518756</v>
      </c>
      <c r="C42" s="51">
        <f>'по платежам по отдельным видам'!C42/'по платежам по отдельным видам'!C$26</f>
        <v>0.09330283925992969</v>
      </c>
      <c r="D42" s="51">
        <f>'по платежам по отдельным видам'!D42/'по платежам по отдельным видам'!D$26</f>
        <v>0.121895351140554</v>
      </c>
      <c r="E42" s="51">
        <f>'по платежам по отдельным видам'!E42/'по платежам по отдельным видам'!E$26</f>
        <v>0.10824519813028284</v>
      </c>
      <c r="F42" s="51">
        <f>'по платежам по отдельным видам'!F42/'по платежам по отдельным видам'!F$26</f>
        <v>0.07824878120838291</v>
      </c>
      <c r="G42" s="51">
        <f>'по платежам по отдельным видам'!G42/'по платежам по отдельным видам'!G$26</f>
        <v>0.09945761337521049</v>
      </c>
      <c r="H42" s="51">
        <f>'по платежам по отдельным видам'!H42/'по платежам по отдельным видам'!H$26</f>
        <v>0.09627725224690521</v>
      </c>
      <c r="I42" s="4"/>
      <c r="J42" s="51">
        <f t="shared" si="0"/>
        <v>0.002974412986975525</v>
      </c>
      <c r="K42" s="51">
        <f t="shared" si="1"/>
        <v>0.01463864297002293</v>
      </c>
    </row>
    <row r="43" spans="1:11" ht="13.5">
      <c r="A43" s="68" t="s">
        <v>93</v>
      </c>
      <c r="B43" s="52">
        <f>'по платежам по отдельным видам'!B43/'по платежам по отдельным видам'!B$26</f>
        <v>0.01455831039250715</v>
      </c>
      <c r="C43" s="52">
        <f>'по платежам по отдельным видам'!C43/'по платежам по отдельным видам'!C$26</f>
        <v>0.018454393201921444</v>
      </c>
      <c r="D43" s="52">
        <f>'по платежам по отдельным видам'!D43/'по платежам по отдельным видам'!D$26</f>
        <v>0.023763958629213905</v>
      </c>
      <c r="E43" s="52">
        <f>'по платежам по отдельным видам'!E43/'по платежам по отдельным видам'!E$26</f>
        <v>0.03181423907915898</v>
      </c>
      <c r="F43" s="52">
        <f>'по платежам по отдельным видам'!F43/'по платежам по отдельным видам'!F$26</f>
        <v>0.018434382422541043</v>
      </c>
      <c r="G43" s="52">
        <f>'по платежам по отдельным видам'!G43/'по платежам по отдельным видам'!G$26</f>
        <v>0.022803399193452475</v>
      </c>
      <c r="H43" s="52">
        <f>'по платежам по отдельным видам'!H43/'по платежам по отдельным видам'!H$26</f>
        <v>0.02377491483877807</v>
      </c>
      <c r="I43" s="4"/>
      <c r="J43" s="52">
        <f t="shared" si="0"/>
        <v>0.005320521636856625</v>
      </c>
      <c r="K43" s="52">
        <f t="shared" si="1"/>
        <v>0.008245088800945325</v>
      </c>
    </row>
    <row r="44" spans="1:11" ht="13.5">
      <c r="A44" s="68" t="s">
        <v>90</v>
      </c>
      <c r="B44" s="52">
        <f>'по платежам по отдельным видам'!B44/'по платежам по отдельным видам'!B$26</f>
        <v>0.035671078790617386</v>
      </c>
      <c r="C44" s="52">
        <f>'по платежам по отдельным видам'!C44/'по платежам по отдельным видам'!C$26</f>
        <v>0.03721805423011805</v>
      </c>
      <c r="D44" s="52">
        <f>'по платежам по отдельным видам'!D44/'по платежам по отдельным видам'!D$26</f>
        <v>0.04543775825149781</v>
      </c>
      <c r="E44" s="52">
        <f>'по платежам по отдельным видам'!E44/'по платежам по отдельным видам'!E$26</f>
        <v>0.03428241077743462</v>
      </c>
      <c r="F44" s="52">
        <f>'по платежам по отдельным видам'!F44/'по платежам по отдельным видам'!F$26</f>
        <v>0.033497048357036416</v>
      </c>
      <c r="G44" s="52">
        <f>'по платежам по отдельным видам'!G44/'по платежам по отдельным видам'!G$26</f>
        <v>0.03751506577428577</v>
      </c>
      <c r="H44" s="52">
        <f>'по платежам по отдельным видам'!H44/'по платежам по отдельным видам'!H$26</f>
        <v>0.03835005876103978</v>
      </c>
      <c r="I44" s="4"/>
      <c r="J44" s="52">
        <f t="shared" si="0"/>
        <v>0.0011320045309217291</v>
      </c>
      <c r="K44" s="52">
        <f t="shared" si="1"/>
        <v>0.0018439869836683817</v>
      </c>
    </row>
    <row r="45" spans="1:11" ht="13.5">
      <c r="A45" s="68" t="s">
        <v>91</v>
      </c>
      <c r="B45" s="52">
        <f>'по платежам по отдельным видам'!B45/'по платежам по отдельным видам'!B$26</f>
        <v>0.00593363474647546</v>
      </c>
      <c r="C45" s="52">
        <f>'по платежам по отдельным видам'!C45/'по платежам по отдельным видам'!C$26</f>
        <v>0.009752514816768426</v>
      </c>
      <c r="D45" s="52">
        <f>'по платежам по отдельным видам'!D45/'по платежам по отдельным видам'!D$26</f>
        <v>0.00854392266910477</v>
      </c>
      <c r="E45" s="52">
        <f>'по платежам по отдельным видам'!E45/'по платежам по отдельным видам'!E$26</f>
        <v>0.01023088643265</v>
      </c>
      <c r="F45" s="52">
        <f>'по платежам по отдельным видам'!F45/'по платежам по отдельным видам'!F$26</f>
        <v>0.006545462262118539</v>
      </c>
      <c r="G45" s="52">
        <f>'по платежам по отдельным видам'!G45/'по платежам по отдельным видам'!G$26</f>
        <v>0.008642639533437168</v>
      </c>
      <c r="H45" s="52">
        <f>'по платежам по отдельным видам'!H45/'по платежам по отдельным видам'!H$26</f>
        <v>0.009383048109928727</v>
      </c>
      <c r="I45" s="4"/>
      <c r="J45" s="52">
        <f t="shared" si="0"/>
        <v>-0.00036946670683969847</v>
      </c>
      <c r="K45" s="52">
        <f t="shared" si="1"/>
        <v>0.0027090047869617086</v>
      </c>
    </row>
    <row r="46" spans="1:11" ht="13.5">
      <c r="A46" s="68" t="s">
        <v>94</v>
      </c>
      <c r="B46" s="52">
        <f>'по платежам по отдельным видам'!B46/'по платежам по отдельным видам'!B$26</f>
        <v>0.02865594647558757</v>
      </c>
      <c r="C46" s="52">
        <f>'по платежам по отдельным видам'!C46/'по платежам по отдельным видам'!C$26</f>
        <v>0.02787787701112177</v>
      </c>
      <c r="D46" s="52">
        <f>'по платежам по отдельным видам'!D46/'по платежам по отдельным видам'!D$26</f>
        <v>0.04414971159073751</v>
      </c>
      <c r="E46" s="52">
        <f>'по платежам по отдельным видам'!E46/'по платежам по отдельным видам'!E$26</f>
        <v>0.03191766184103923</v>
      </c>
      <c r="F46" s="52">
        <f>'по платежам по отдельным видам'!F46/'по платежам по отдельным видам'!F$26</f>
        <v>0.01977188816668692</v>
      </c>
      <c r="G46" s="52">
        <f>'по платежам по отдельным видам'!G46/'по платежам по отдельным видам'!G$26</f>
        <v>0.030496508874035076</v>
      </c>
      <c r="H46" s="52">
        <f>'по платежам по отдельным видам'!H46/'по платежам по отдельным видам'!H$26</f>
        <v>0.024769230537158633</v>
      </c>
      <c r="I46" s="4"/>
      <c r="J46" s="52">
        <f t="shared" si="0"/>
        <v>-0.0031086464739631357</v>
      </c>
      <c r="K46" s="52">
        <f t="shared" si="1"/>
        <v>0.0018405623984475046</v>
      </c>
    </row>
    <row r="47" spans="1:11" ht="13.5">
      <c r="A47" s="68"/>
      <c r="B47" s="12"/>
      <c r="C47" s="61"/>
      <c r="D47" s="61"/>
      <c r="E47" s="61"/>
      <c r="F47" s="61"/>
      <c r="G47" s="12"/>
      <c r="H47" s="61"/>
      <c r="I47" s="4"/>
      <c r="J47" s="51"/>
      <c r="K47" s="51"/>
    </row>
    <row r="48" spans="1:11" ht="13.5">
      <c r="A48" s="62" t="s">
        <v>96</v>
      </c>
      <c r="B48" s="5"/>
      <c r="C48" s="5"/>
      <c r="D48" s="5"/>
      <c r="E48" s="5"/>
      <c r="F48" s="5"/>
      <c r="G48" s="5"/>
      <c r="H48" s="5"/>
      <c r="I48" s="4"/>
      <c r="J48" s="51"/>
      <c r="K48" s="51"/>
    </row>
    <row r="49" spans="1:11" ht="13.5">
      <c r="A49" s="62" t="s">
        <v>98</v>
      </c>
      <c r="B49" s="51">
        <f>'по платежам по отдельным видам'!B49/'по платежам по отдельным видам'!B$49</f>
        <v>1</v>
      </c>
      <c r="C49" s="51">
        <f>'по платежам по отдельным видам'!C49/'по платежам по отдельным видам'!C$49</f>
        <v>1</v>
      </c>
      <c r="D49" s="51">
        <f>'по платежам по отдельным видам'!D49/'по платежам по отдельным видам'!D$49</f>
        <v>1</v>
      </c>
      <c r="E49" s="51">
        <f>'по платежам по отдельным видам'!E49/'по платежам по отдельным видам'!E$49</f>
        <v>1</v>
      </c>
      <c r="F49" s="51">
        <f>'по платежам по отдельным видам'!F49/'по платежам по отдельным видам'!F$49</f>
        <v>1</v>
      </c>
      <c r="G49" s="51">
        <f>'по платежам по отдельным видам'!G49/'по платежам по отдельным видам'!G$49</f>
        <v>1</v>
      </c>
      <c r="H49" s="51">
        <f>'по платежам по отдельным видам'!H49/'по платежам по отдельным видам'!H$49</f>
        <v>1</v>
      </c>
      <c r="I49" s="4"/>
      <c r="J49" s="51">
        <f t="shared" si="0"/>
        <v>0</v>
      </c>
      <c r="K49" s="51">
        <f t="shared" si="1"/>
        <v>0</v>
      </c>
    </row>
    <row r="50" spans="1:11" ht="13.5">
      <c r="A50" s="6"/>
      <c r="B50" s="51"/>
      <c r="C50" s="51"/>
      <c r="D50" s="51"/>
      <c r="E50" s="51"/>
      <c r="F50" s="51"/>
      <c r="G50" s="51"/>
      <c r="H50" s="51"/>
      <c r="I50" s="4"/>
      <c r="J50" s="51"/>
      <c r="K50" s="51"/>
    </row>
    <row r="51" spans="1:11" ht="13.5">
      <c r="A51" s="6" t="s">
        <v>100</v>
      </c>
      <c r="B51" s="51">
        <f>'по платежам по отдельным видам'!B51/'по платежам по отдельным видам'!B$49</f>
        <v>4.528083135607124E-05</v>
      </c>
      <c r="C51" s="51">
        <f>'по платежам по отдельным видам'!C51/'по платежам по отдельным видам'!C$49</f>
        <v>7.42902379885794E-05</v>
      </c>
      <c r="D51" s="51">
        <f>'по платежам по отдельным видам'!D51/'по платежам по отдельным видам'!D$49</f>
        <v>9.461809866339163E-05</v>
      </c>
      <c r="E51" s="51">
        <f>'по платежам по отдельным видам'!E51/'по платежам по отдельным видам'!E$49</f>
        <v>9.143286198298816E-05</v>
      </c>
      <c r="F51" s="51">
        <f>'по платежам по отдельным видам'!F51/'по платежам по отдельным видам'!F$49</f>
        <v>5.7376572745517105E-05</v>
      </c>
      <c r="G51" s="51">
        <f>'по платежам по отдельным видам'!G51/'по платежам по отдельным видам'!G$49</f>
        <v>7.57202001320822E-05</v>
      </c>
      <c r="H51" s="51">
        <f>'по платежам по отдельным видам'!H51/'по платежам по отдельным видам'!H$49</f>
        <v>8.448180595741611E-05</v>
      </c>
      <c r="I51" s="4"/>
      <c r="J51" s="51">
        <f t="shared" si="0"/>
        <v>1.0191567968836714E-05</v>
      </c>
      <c r="K51" s="51">
        <f t="shared" si="1"/>
        <v>3.043936877601096E-05</v>
      </c>
    </row>
    <row r="52" spans="1:11" ht="13.5">
      <c r="A52" s="6"/>
      <c r="B52" s="51"/>
      <c r="C52" s="51"/>
      <c r="D52" s="51"/>
      <c r="E52" s="51"/>
      <c r="F52" s="51"/>
      <c r="G52" s="51"/>
      <c r="H52" s="51"/>
      <c r="I52" s="4"/>
      <c r="J52" s="51"/>
      <c r="K52" s="51"/>
    </row>
    <row r="53" spans="1:11" ht="13.5">
      <c r="A53" s="67" t="s">
        <v>81</v>
      </c>
      <c r="B53" s="51">
        <f>'по платежам по отдельным видам'!B53/'по платежам по отдельным видам'!B$49</f>
        <v>0.9858246499526916</v>
      </c>
      <c r="C53" s="51">
        <f>'по платежам по отдельным видам'!C53/'по платежам по отдельным видам'!C$49</f>
        <v>0.9716220350706773</v>
      </c>
      <c r="D53" s="51">
        <f>'по платежам по отдельным видам'!D53/'по платежам по отдельным видам'!D$49</f>
        <v>0.9795494095220578</v>
      </c>
      <c r="E53" s="51">
        <f>'по платежам по отдельным видам'!E53/'по платежам по отдельным видам'!E$49</f>
        <v>0.9154482310792317</v>
      </c>
      <c r="F53" s="51">
        <f>'по платежам по отдельным видам'!F53/'по платежам по отдельным видам'!F$49</f>
        <v>0.9736817455222087</v>
      </c>
      <c r="G53" s="51">
        <f>'по платежам по отдельным видам'!G53/'по платежам по отдельным видам'!G$49</f>
        <v>0.963459406298965</v>
      </c>
      <c r="H53" s="51">
        <f>'по платежам по отдельным видам'!H53/'по платежам по отдельным видам'!H$49</f>
        <v>0.9634447263136383</v>
      </c>
      <c r="I53" s="4"/>
      <c r="J53" s="51">
        <f t="shared" si="0"/>
        <v>-0.008177308757039037</v>
      </c>
      <c r="K53" s="51">
        <f t="shared" si="1"/>
        <v>-0.022365243653726607</v>
      </c>
    </row>
    <row r="54" spans="1:11" ht="13.5">
      <c r="A54" s="68" t="s">
        <v>79</v>
      </c>
      <c r="B54" s="52">
        <f>'по платежам по отдельным видам'!B54/'по платежам по отдельным видам'!B$49</f>
        <v>0.1288955500216604</v>
      </c>
      <c r="C54" s="52">
        <f>'по платежам по отдельным видам'!C54/'по платежам по отдельным видам'!C$49</f>
        <v>0.06146150221994323</v>
      </c>
      <c r="D54" s="52">
        <f>'по платежам по отдельным видам'!D54/'по платежам по отдельным видам'!D$49</f>
        <v>0.06119743379223389</v>
      </c>
      <c r="E54" s="52">
        <f>'по платежам по отдельным видам'!E54/'по платежам по отдельным видам'!E$49</f>
        <v>0.06504684940441045</v>
      </c>
      <c r="F54" s="52">
        <f>'по платежам по отдельным видам'!F54/'по платежам по отдельным видам'!F$49</f>
        <v>0.04022848079387948</v>
      </c>
      <c r="G54" s="52">
        <f>'по платежам по отдельным видам'!G54/'по платежам по отдельным видам'!G$49</f>
        <v>0.054197624594614524</v>
      </c>
      <c r="H54" s="52">
        <f>'по платежам по отдельным видам'!H54/'по платежам по отдельным видам'!H$49</f>
        <v>0.0520106223362282</v>
      </c>
      <c r="I54" s="4"/>
      <c r="J54" s="52">
        <f t="shared" si="0"/>
        <v>-0.009450879883715034</v>
      </c>
      <c r="K54" s="52">
        <f t="shared" si="1"/>
        <v>-0.07469792542704587</v>
      </c>
    </row>
    <row r="55" spans="1:11" ht="25.5">
      <c r="A55" s="68" t="s">
        <v>80</v>
      </c>
      <c r="B55" s="52">
        <f>'по платежам по отдельным видам'!B55/'по платежам по отдельным видам'!B$49</f>
        <v>0.001841419631665022</v>
      </c>
      <c r="C55" s="52">
        <f>'по платежам по отдельным видам'!C55/'по платежам по отдельным видам'!C$49</f>
        <v>0.00018312387756025348</v>
      </c>
      <c r="D55" s="52">
        <f>'по платежам по отдельным видам'!D55/'по платежам по отдельным видам'!D$49</f>
        <v>0.002852817578249153</v>
      </c>
      <c r="E55" s="52">
        <f>'по платежам по отдельным видам'!E55/'по платежам по отдельным видам'!E$49</f>
        <v>0.004193390303615845</v>
      </c>
      <c r="F55" s="52">
        <f>'по платежам по отдельным видам'!F55/'по платежам по отдельным видам'!F$49</f>
        <v>0.0032454555983125618</v>
      </c>
      <c r="G55" s="52">
        <f>'по платежам по отдельным видам'!G55/'по платежам по отдельным видам'!G$49</f>
        <v>0.0026674313233077222</v>
      </c>
      <c r="H55" s="52">
        <f>'по платежам по отдельным видам'!H55/'по платежам по отдельным видам'!H$49</f>
        <v>0.002714209853664771</v>
      </c>
      <c r="I55" s="4"/>
      <c r="J55" s="52">
        <f t="shared" si="0"/>
        <v>0.0025310859761045173</v>
      </c>
      <c r="K55" s="52">
        <f t="shared" si="1"/>
        <v>0.0008260116916427003</v>
      </c>
    </row>
    <row r="56" spans="1:11" ht="13.5">
      <c r="A56" s="68" t="s">
        <v>83</v>
      </c>
      <c r="B56" s="52">
        <f>'по платежам по отдельным видам'!B56/'по платежам по отдельным видам'!B$49</f>
        <v>0.06555753058441545</v>
      </c>
      <c r="C56" s="52">
        <f>'по платежам по отдельным видам'!C56/'по платежам по отдельным видам'!C$49</f>
        <v>0.3856488437855259</v>
      </c>
      <c r="D56" s="52">
        <f>'по платежам по отдельным видам'!D56/'по платежам по отдельным видам'!D$49</f>
        <v>0.23216621496774195</v>
      </c>
      <c r="E56" s="52">
        <f>'по платежам по отдельным видам'!E56/'по платежам по отдельным видам'!E$49</f>
        <v>0.02234177746840871</v>
      </c>
      <c r="F56" s="52">
        <f>'по платежам по отдельным видам'!F56/'по платежам по отдельным видам'!F$49</f>
        <v>0.02264882017496077</v>
      </c>
      <c r="G56" s="52">
        <f>'по платежам по отдельным видам'!G56/'по платежам по отдельным видам'!G$49</f>
        <v>0.14817952770223908</v>
      </c>
      <c r="H56" s="52">
        <f>'по платежам по отдельным видам'!H56/'по платежам по отдельным видам'!H$49</f>
        <v>0.017437014738311944</v>
      </c>
      <c r="I56" s="4"/>
      <c r="J56" s="52">
        <f t="shared" si="0"/>
        <v>-0.36821182904721395</v>
      </c>
      <c r="K56" s="52">
        <f t="shared" si="1"/>
        <v>0.08262199711782363</v>
      </c>
    </row>
    <row r="57" spans="1:11" ht="13.5">
      <c r="A57" s="68" t="s">
        <v>84</v>
      </c>
      <c r="B57" s="52">
        <f>'по платежам по отдельным видам'!B57/'по платежам по отдельным видам'!B$49</f>
        <v>0.003845549651845181</v>
      </c>
      <c r="C57" s="52">
        <f>'по платежам по отдельным видам'!C57/'по платежам по отдельным видам'!C$49</f>
        <v>0.010072224005860072</v>
      </c>
      <c r="D57" s="52">
        <f>'по платежам по отдельным видам'!D57/'по платежам по отдельным видам'!D$49</f>
        <v>0.006686028113125107</v>
      </c>
      <c r="E57" s="52">
        <f>'по платежам по отдельным видам'!E57/'по платежам по отдельным видам'!E$49</f>
        <v>0.005501952201457893</v>
      </c>
      <c r="F57" s="52">
        <f>'по платежам по отдельным видам'!F57/'по платежам по отдельным видам'!F$49</f>
        <v>0.00540342741035009</v>
      </c>
      <c r="G57" s="52">
        <f>'по платежам по отдельным видам'!G57/'по платежам по отдельным видам'!G$49</f>
        <v>0.006727773887468294</v>
      </c>
      <c r="H57" s="52">
        <f>'по платежам по отдельным видам'!H57/'по платежам по отдельным видам'!H$49</f>
        <v>0.006052791272562709</v>
      </c>
      <c r="I57" s="4"/>
      <c r="J57" s="52">
        <f t="shared" si="0"/>
        <v>-0.004019432733297364</v>
      </c>
      <c r="K57" s="52">
        <f t="shared" si="1"/>
        <v>0.0028822242356231135</v>
      </c>
    </row>
    <row r="58" spans="1:11" ht="13.5">
      <c r="A58" s="68" t="s">
        <v>85</v>
      </c>
      <c r="B58" s="52">
        <f>'по платежам по отдельным видам'!B58/'по платежам по отдельным видам'!B$49</f>
        <v>0.0592796725577345</v>
      </c>
      <c r="C58" s="52">
        <f>'по платежам по отдельным видам'!C58/'по платежам по отдельным видам'!C$49</f>
        <v>0.009993285210188661</v>
      </c>
      <c r="D58" s="52">
        <f>'по платежам по отдельным видам'!D58/'по платежам по отдельным видам'!D$49</f>
        <v>0.11437728294702511</v>
      </c>
      <c r="E58" s="52">
        <f>'по платежам по отдельным видам'!E58/'по платежам по отдельным видам'!E$49</f>
        <v>0.07703692451479591</v>
      </c>
      <c r="F58" s="52">
        <f>'по платежам по отдельным видам'!F58/'по платежам по отдельным видам'!F$49</f>
        <v>0.12453459503005866</v>
      </c>
      <c r="G58" s="52">
        <f>'по платежам по отдельным видам'!G58/'по платежам по отдельным видам'!G$49</f>
        <v>0.0881568579202922</v>
      </c>
      <c r="H58" s="52">
        <f>'по платежам по отдельным видам'!H58/'по платежам по отдельным видам'!H$49</f>
        <v>0.06123753971307095</v>
      </c>
      <c r="I58" s="4"/>
      <c r="J58" s="52">
        <f t="shared" si="0"/>
        <v>0.05124425450288229</v>
      </c>
      <c r="K58" s="52">
        <f t="shared" si="1"/>
        <v>0.028877185362557692</v>
      </c>
    </row>
    <row r="59" spans="1:11" ht="25.5">
      <c r="A59" s="68" t="s">
        <v>86</v>
      </c>
      <c r="B59" s="52">
        <f>'по платежам по отдельным видам'!B59/'по платежам по отдельным видам'!B$49</f>
        <v>0.10186269158077682</v>
      </c>
      <c r="C59" s="52">
        <f>'по платежам по отдельным видам'!C59/'по платежам по отдельным видам'!C$49</f>
        <v>0.08162497079325677</v>
      </c>
      <c r="D59" s="52">
        <f>'по платежам по отдельным видам'!D59/'по платежам по отдельным видам'!D$49</f>
        <v>0.09930274018252429</v>
      </c>
      <c r="E59" s="52">
        <f>'по платежам по отдельным видам'!E59/'по платежам по отдельным видам'!E$49</f>
        <v>0.15979229785336746</v>
      </c>
      <c r="F59" s="52">
        <f>'по платежам по отдельным видам'!F59/'по платежам по отдельным видам'!F$49</f>
        <v>0.18003560248757086</v>
      </c>
      <c r="G59" s="52">
        <f>'по платежам по отдельным видам'!G59/'по платежам по отдельным видам'!G$49</f>
        <v>0.13689661224068703</v>
      </c>
      <c r="H59" s="52">
        <f>'по платежам по отдельным видам'!H59/'по платежам по отдельным видам'!H$49</f>
        <v>0.2080369333531768</v>
      </c>
      <c r="I59" s="4"/>
      <c r="J59" s="52">
        <f t="shared" si="0"/>
        <v>0.12641196255992004</v>
      </c>
      <c r="K59" s="52">
        <f t="shared" si="1"/>
        <v>0.035033920659910206</v>
      </c>
    </row>
    <row r="60" spans="1:11" ht="13.5">
      <c r="A60" s="68" t="s">
        <v>87</v>
      </c>
      <c r="B60" s="52">
        <f>'по платежам по отдельным видам'!B60/'по платежам по отдельным видам'!B$49</f>
        <v>0.19906103309284645</v>
      </c>
      <c r="C60" s="52">
        <f>'по платежам по отдельным видам'!C60/'по платежам по отдельным видам'!C$49</f>
        <v>0.18297090858140352</v>
      </c>
      <c r="D60" s="52">
        <f>'по платежам по отдельным видам'!D60/'по платежам по отдельным видам'!D$49</f>
        <v>0.17177319375102307</v>
      </c>
      <c r="E60" s="52">
        <f>'по платежам по отдельным видам'!E60/'по платежам по отдельным видам'!E$49</f>
        <v>0.30408862154884103</v>
      </c>
      <c r="F60" s="52">
        <f>'по платежам по отдельным видам'!F60/'по платежам по отдельным видам'!F$49</f>
        <v>0.2239886150729856</v>
      </c>
      <c r="G60" s="52">
        <f>'по платежам по отдельным видам'!G60/'по платежам по отдельным видам'!G$49</f>
        <v>0.21874817200744634</v>
      </c>
      <c r="H60" s="52">
        <f>'по платежам по отдельным видам'!H60/'по платежам по отдельным видам'!H$49</f>
        <v>0.2708882278673755</v>
      </c>
      <c r="I60" s="4"/>
      <c r="J60" s="52">
        <f t="shared" si="0"/>
        <v>0.08791731928597196</v>
      </c>
      <c r="K60" s="52">
        <f t="shared" si="1"/>
        <v>0.01968713891459989</v>
      </c>
    </row>
    <row r="61" spans="1:11" ht="13.5">
      <c r="A61" s="68" t="s">
        <v>92</v>
      </c>
      <c r="B61" s="52">
        <f>'по платежам по отдельным видам'!B61/'по платежам по отдельным видам'!B$49</f>
        <v>0.129218789821751</v>
      </c>
      <c r="C61" s="52">
        <f>'по платежам по отдельным видам'!C61/'по платежам по отдельным видам'!C$49</f>
        <v>0.05159827317980995</v>
      </c>
      <c r="D61" s="52">
        <f>'по платежам по отдельным видам'!D61/'по платежам по отдельным видам'!D$49</f>
        <v>0.10039033154476777</v>
      </c>
      <c r="E61" s="52">
        <f>'по платежам по отдельным видам'!E61/'по платежам по отдельным видам'!E$49</f>
        <v>0.06765602998146998</v>
      </c>
      <c r="F61" s="52">
        <f>'по платежам по отдельным видам'!F61/'по платежам по отдельным видам'!F$49</f>
        <v>0.08102826104355831</v>
      </c>
      <c r="G61" s="52">
        <f>'по платежам по отдельным видам'!G61/'по платежам по отдельным видам'!G$49</f>
        <v>0.07627749719607256</v>
      </c>
      <c r="H61" s="52">
        <f>'по платежам по отдельным видам'!H61/'по платежам по отдельным видам'!H$49</f>
        <v>0.11089722216057338</v>
      </c>
      <c r="I61" s="4"/>
      <c r="J61" s="52">
        <f t="shared" si="0"/>
        <v>0.059298948980763426</v>
      </c>
      <c r="K61" s="52">
        <f t="shared" si="1"/>
        <v>-0.05294129262567844</v>
      </c>
    </row>
    <row r="62" spans="1:11" ht="13.5">
      <c r="A62" s="68" t="s">
        <v>99</v>
      </c>
      <c r="B62" s="52">
        <f>'по платежам по отдельным видам'!B62/'по платежам по отдельным видам'!B$49</f>
        <v>0.27717210441182344</v>
      </c>
      <c r="C62" s="52">
        <f>'по платежам по отдельным видам'!C62/'по платежам по отдельным видам'!C$49</f>
        <v>0.1681890974232309</v>
      </c>
      <c r="D62" s="52">
        <f>'по платежам по отдельным видам'!D62/'по платежам по отдельным видам'!D$49</f>
        <v>0.1686729817481511</v>
      </c>
      <c r="E62" s="52">
        <f>'по платежам по отдельным видам'!E62/'по платежам по отдельным видам'!E$49</f>
        <v>0.17197967418003407</v>
      </c>
      <c r="F62" s="52">
        <f>'по платежам по отдельным видам'!F62/'по платежам по отдельным видам'!F$49</f>
        <v>0.22324095163681693</v>
      </c>
      <c r="G62" s="52">
        <f>'по платежам по отдельным видам'!G62/'по платежам по отдельным видам'!G$49</f>
        <v>0.18946325328047764</v>
      </c>
      <c r="H62" s="52">
        <f>'по платежам по отдельным видам'!H62/'по платежам по отдельным видам'!H$49</f>
        <v>0.17977594532374006</v>
      </c>
      <c r="I62" s="4"/>
      <c r="J62" s="52">
        <f t="shared" si="0"/>
        <v>0.01158684790050915</v>
      </c>
      <c r="K62" s="52">
        <f t="shared" si="1"/>
        <v>-0.0877088511313458</v>
      </c>
    </row>
    <row r="63" spans="1:11" ht="13.5">
      <c r="A63" s="68" t="s">
        <v>95</v>
      </c>
      <c r="B63" s="52">
        <f>'по платежам по отдельным видам'!B63/'по платежам по отдельным видам'!B$49</f>
        <v>0.019090308598173397</v>
      </c>
      <c r="C63" s="52">
        <f>'по платежам по отдельным видам'!C63/'по платежам по отдельным видам'!C$49</f>
        <v>0.019879805993898016</v>
      </c>
      <c r="D63" s="52">
        <f>'по платежам по отдельным видам'!D63/'по платежам по отдельным видам'!D$49</f>
        <v>0.02213038489721666</v>
      </c>
      <c r="E63" s="52">
        <f>'по платежам по отдельным видам'!E63/'по платежам по отдельным видам'!E$49</f>
        <v>0.037810713622830346</v>
      </c>
      <c r="F63" s="52">
        <f>'по платежам по отдельным видам'!F63/'по платежам по отдельным видам'!F$49</f>
        <v>0.06932753627371532</v>
      </c>
      <c r="G63" s="52">
        <f>'по платежам по отдельным видам'!G63/'по платежам по отдельным видам'!G$49</f>
        <v>0.04214465614635965</v>
      </c>
      <c r="H63" s="52">
        <f>'по платежам по отдельным видам'!H63/'по платежам по отдельным видам'!H$49</f>
        <v>0.054394219694933785</v>
      </c>
      <c r="I63" s="4"/>
      <c r="J63" s="52">
        <f t="shared" si="0"/>
        <v>0.034514413701035765</v>
      </c>
      <c r="K63" s="52">
        <f t="shared" si="1"/>
        <v>0.023054347548186253</v>
      </c>
    </row>
    <row r="64" spans="1:11" ht="13.5">
      <c r="A64" s="68"/>
      <c r="B64" s="51"/>
      <c r="C64" s="51"/>
      <c r="D64" s="51"/>
      <c r="E64" s="51"/>
      <c r="F64" s="51"/>
      <c r="G64" s="51"/>
      <c r="H64" s="51"/>
      <c r="I64" s="4"/>
      <c r="J64" s="51"/>
      <c r="K64" s="51"/>
    </row>
    <row r="65" spans="1:11" ht="13.5">
      <c r="A65" s="67" t="s">
        <v>88</v>
      </c>
      <c r="B65" s="51">
        <f>'по платежам по отдельным видам'!B65/'по платежам по отдельным видам'!B$49</f>
        <v>0.014130069215952366</v>
      </c>
      <c r="C65" s="51">
        <f>'по платежам по отдельным видам'!C65/'по платежам по отдельным видам'!C$49</f>
        <v>0.02830367469133406</v>
      </c>
      <c r="D65" s="51">
        <f>'по платежам по отдельным видам'!D65/'по платежам по отдельным видам'!D$49</f>
        <v>0.02035597237927871</v>
      </c>
      <c r="E65" s="51">
        <f>'по платежам по отдельным видам'!E65/'по платежам по отдельным видам'!E$49</f>
        <v>0.0844603360587854</v>
      </c>
      <c r="F65" s="51">
        <f>'по платежам по отдельным видам'!F65/'по платежам по отдельным видам'!F$49</f>
        <v>0.026260877905045766</v>
      </c>
      <c r="G65" s="51">
        <f>'по платежам по отдельным видам'!G65/'по платежам по отдельным видам'!G$49</f>
        <v>0.03646487350090294</v>
      </c>
      <c r="H65" s="51">
        <f>'по платежам по отдельным видам'!H65/'по платежам по отдельным видам'!H$49</f>
        <v>0.036470791880404196</v>
      </c>
      <c r="I65" s="4"/>
      <c r="J65" s="51">
        <f t="shared" si="0"/>
        <v>0.008167117189070136</v>
      </c>
      <c r="K65" s="51">
        <f t="shared" si="1"/>
        <v>0.022334804284950573</v>
      </c>
    </row>
    <row r="66" spans="1:11" ht="13.5">
      <c r="A66" s="68" t="s">
        <v>93</v>
      </c>
      <c r="B66" s="52">
        <f>'по платежам по отдельным видам'!B66/'по платежам по отдельным видам'!B$49</f>
        <v>0.003379197183081323</v>
      </c>
      <c r="C66" s="52">
        <f>'по платежам по отдельным видам'!C66/'по платежам по отдельным видам'!C$49</f>
        <v>0.015156143998627032</v>
      </c>
      <c r="D66" s="52">
        <f>'по платежам по отдельным видам'!D66/'по платежам по отдельным видам'!D$49</f>
        <v>0.003508669988440247</v>
      </c>
      <c r="E66" s="52">
        <f>'по платежам по отдельным видам'!E66/'по платежам по отдельным видам'!E$49</f>
        <v>0.013667708503111789</v>
      </c>
      <c r="F66" s="52">
        <f>'по платежам по отдельным видам'!F66/'по платежам по отдельным видам'!F$49</f>
        <v>0.00218704943943963</v>
      </c>
      <c r="G66" s="52">
        <f>'по платежам по отдельным видам'!G66/'по платежам по отдельным видам'!G$49</f>
        <v>0.0075023232207288406</v>
      </c>
      <c r="H66" s="52">
        <f>'по платежам по отдельным видам'!H66/'по платежам по отдельным видам'!H$49</f>
        <v>0.018012173775868744</v>
      </c>
      <c r="I66" s="4"/>
      <c r="J66" s="52">
        <f t="shared" si="0"/>
        <v>0.0028560297772417115</v>
      </c>
      <c r="K66" s="52">
        <f t="shared" si="1"/>
        <v>0.0041231260376475174</v>
      </c>
    </row>
    <row r="67" spans="1:11" ht="13.5">
      <c r="A67" s="68" t="s">
        <v>90</v>
      </c>
      <c r="B67" s="52">
        <f>'по платежам по отдельным видам'!B67/'по платежам по отдельным видам'!B$49</f>
        <v>0.0044568109184480245</v>
      </c>
      <c r="C67" s="52">
        <f>'по платежам по отдельным видам'!C67/'по платежам по отдельным видам'!C$49</f>
        <v>0.004833776576281041</v>
      </c>
      <c r="D67" s="52">
        <f>'по платежам по отдельным видам'!D67/'по платежам по отдельным видам'!D$49</f>
        <v>0.005428247340622883</v>
      </c>
      <c r="E67" s="52">
        <f>'по платежам по отдельным видам'!E67/'по платежам по отдельным видам'!E$49</f>
        <v>0.05586214565102117</v>
      </c>
      <c r="F67" s="52">
        <f>'по платежам по отдельным видам'!F67/'по платежам по отдельным видам'!F$49</f>
        <v>0.004928214741870571</v>
      </c>
      <c r="G67" s="52">
        <f>'по платежам по отдельным видам'!G67/'по платежам по отдельным видам'!G$49</f>
        <v>0.01468817773910217</v>
      </c>
      <c r="H67" s="52">
        <f>'по платежам по отдельным видам'!H67/'по платежам по отдельным видам'!H$49</f>
        <v>0.003914148610117621</v>
      </c>
      <c r="I67" s="4"/>
      <c r="J67" s="52">
        <f t="shared" si="0"/>
        <v>-0.0009196279661634202</v>
      </c>
      <c r="K67" s="52">
        <f t="shared" si="1"/>
        <v>0.010231366820654146</v>
      </c>
    </row>
    <row r="68" spans="1:11" ht="13.5">
      <c r="A68" s="68" t="s">
        <v>91</v>
      </c>
      <c r="B68" s="52">
        <f>'по платежам по отдельным видам'!B68/'по платежам по отдельным видам'!B$49</f>
        <v>0.0010415502801003865</v>
      </c>
      <c r="C68" s="52">
        <f>'по платежам по отдельным видам'!C68/'по платежам по отдельным видам'!C$49</f>
        <v>0.0019252319072444338</v>
      </c>
      <c r="D68" s="52">
        <f>'по платежам по отдельным видам'!D68/'по платежам по отдельным видам'!D$49</f>
        <v>0.0022339387696792027</v>
      </c>
      <c r="E68" s="52">
        <f>'по платежам по отдельным видам'!E68/'по платежам по отдельным видам'!E$49</f>
        <v>0.0039849594109496005</v>
      </c>
      <c r="F68" s="52">
        <f>'по платежам по отдельным видам'!F68/'по платежам по отдельным видам'!F$49</f>
        <v>0.0038091873788779463</v>
      </c>
      <c r="G68" s="52">
        <f>'по платежам по отдельным видам'!G68/'по платежам по отдельным видам'!G$49</f>
        <v>0.003083784257206608</v>
      </c>
      <c r="H68" s="52">
        <f>'по платежам по отдельным видам'!H68/'по платежам по отдельным видам'!H$49</f>
        <v>0.0032325169874505466</v>
      </c>
      <c r="I68" s="4"/>
      <c r="J68" s="52">
        <f t="shared" si="0"/>
        <v>0.0013072850802061128</v>
      </c>
      <c r="K68" s="52">
        <f t="shared" si="1"/>
        <v>0.0020422339771062215</v>
      </c>
    </row>
    <row r="69" spans="1:11" ht="13.5">
      <c r="A69" s="68" t="s">
        <v>94</v>
      </c>
      <c r="B69" s="52">
        <f>'по платежам по отдельным видам'!B69/'по платежам по отдельным видам'!B$49</f>
        <v>0.005252510834322633</v>
      </c>
      <c r="C69" s="52">
        <f>'по платежам по отдельным видам'!C69/'по платежам по отдельным видам'!C$49</f>
        <v>0.006388522209181554</v>
      </c>
      <c r="D69" s="52">
        <f>'по платежам по отдельным видам'!D69/'по платежам по отдельным видам'!D$49</f>
        <v>0.009185116280536374</v>
      </c>
      <c r="E69" s="52">
        <f>'по платежам по отдельным видам'!E69/'по платежам по отдельным видам'!E$49</f>
        <v>0.010945522493702843</v>
      </c>
      <c r="F69" s="52">
        <f>'по платежам по отдельным видам'!F69/'по платежам по отдельным видам'!F$49</f>
        <v>0.015336426344857618</v>
      </c>
      <c r="G69" s="52">
        <f>'по платежам по отдельным видам'!G69/'по платежам по отдельным видам'!G$49</f>
        <v>0.011190588283865318</v>
      </c>
      <c r="H69" s="52">
        <f>'по платежам по отдельным видам'!H69/'по платежам по отдельным видам'!H$49</f>
        <v>0.011311952506967286</v>
      </c>
      <c r="I69" s="4"/>
      <c r="J69" s="52">
        <f t="shared" si="0"/>
        <v>0.004923430297785732</v>
      </c>
      <c r="K69" s="52">
        <f t="shared" si="1"/>
        <v>0.005938077449542685</v>
      </c>
    </row>
    <row r="70" spans="1:11" ht="13.5">
      <c r="A70" s="68"/>
      <c r="B70" s="44"/>
      <c r="C70" s="44"/>
      <c r="D70" s="44"/>
      <c r="E70" s="44"/>
      <c r="F70" s="44"/>
      <c r="G70" s="44"/>
      <c r="H70" s="44"/>
      <c r="I70" s="4"/>
      <c r="J70" s="51"/>
      <c r="K70" s="51"/>
    </row>
    <row r="71" spans="1:11" ht="25.5">
      <c r="A71" s="62" t="s">
        <v>101</v>
      </c>
      <c r="B71" s="51">
        <f>'по платежам по отдельным видам'!B71/'по платежам по отдельным видам'!B73</f>
        <v>0.0007318066743580535</v>
      </c>
      <c r="C71" s="51">
        <f>'по платежам по отдельным видам'!C71/'по платежам по отдельным видам'!C73</f>
        <v>5.625961800749453E-05</v>
      </c>
      <c r="D71" s="51">
        <f>'по платежам по отдельным видам'!D71/'по платежам по отдельным видам'!D73</f>
        <v>0.00017565015765120826</v>
      </c>
      <c r="E71" s="51">
        <f>'по платежам по отдельным видам'!E71/'по платежам по отдельным видам'!E73</f>
        <v>0.0009080570421787451</v>
      </c>
      <c r="F71" s="51">
        <f>'по платежам по отдельным видам'!F71/'по платежам по отдельным видам'!F73</f>
        <v>0.00035078030896933956</v>
      </c>
      <c r="G71" s="51">
        <f>'по платежам по отдельным видам'!G71/'по платежам по отдельным видам'!G73</f>
        <v>0.0003692629237782033</v>
      </c>
      <c r="H71" s="51">
        <f>'по платежам по отдельным видам'!H71/'по платежам по отдельным видам'!H73</f>
        <v>0.00011997268183122344</v>
      </c>
      <c r="I71" s="4"/>
      <c r="J71" s="51">
        <f aca="true" t="shared" si="2" ref="J71:J133">H71-C71</f>
        <v>6.37130638237289E-05</v>
      </c>
      <c r="K71" s="51">
        <f aca="true" t="shared" si="3" ref="K71:K133">G71-B71</f>
        <v>-0.00036254375057985023</v>
      </c>
    </row>
    <row r="72" spans="1:11" ht="13.5">
      <c r="A72" s="2"/>
      <c r="B72" s="4"/>
      <c r="C72" s="4"/>
      <c r="D72" s="4"/>
      <c r="E72" s="4"/>
      <c r="F72" s="4"/>
      <c r="G72" s="4"/>
      <c r="H72" s="4"/>
      <c r="I72" s="4"/>
      <c r="J72" s="51">
        <f t="shared" si="2"/>
        <v>0</v>
      </c>
      <c r="K72" s="51">
        <f t="shared" si="3"/>
        <v>0</v>
      </c>
    </row>
    <row r="73" spans="1:11" s="58" customFormat="1" ht="12.75">
      <c r="A73" s="69" t="s">
        <v>103</v>
      </c>
      <c r="B73" s="51">
        <v>1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4"/>
      <c r="J73" s="51">
        <f t="shared" si="2"/>
        <v>0</v>
      </c>
      <c r="K73" s="51">
        <f t="shared" si="3"/>
        <v>0</v>
      </c>
    </row>
    <row r="74" spans="1:11" ht="13.5">
      <c r="A74" s="68"/>
      <c r="B74" s="44"/>
      <c r="C74" s="44"/>
      <c r="D74" s="44"/>
      <c r="E74" s="44"/>
      <c r="F74" s="44"/>
      <c r="G74" s="44"/>
      <c r="H74" s="44"/>
      <c r="I74" s="4"/>
      <c r="J74" s="51"/>
      <c r="K74" s="51"/>
    </row>
    <row r="75" spans="1:11" ht="13.5">
      <c r="A75" s="68"/>
      <c r="B75" s="12"/>
      <c r="C75" s="61"/>
      <c r="D75" s="61"/>
      <c r="E75" s="61"/>
      <c r="F75" s="61"/>
      <c r="G75" s="12"/>
      <c r="H75" s="61"/>
      <c r="I75" s="4"/>
      <c r="J75" s="51"/>
      <c r="K75" s="51"/>
    </row>
    <row r="76" spans="1:11" ht="51">
      <c r="A76" s="70" t="s">
        <v>105</v>
      </c>
      <c r="B76" s="49"/>
      <c r="C76" s="49"/>
      <c r="D76" s="49"/>
      <c r="E76" s="49"/>
      <c r="F76" s="49"/>
      <c r="G76" s="49"/>
      <c r="H76" s="49"/>
      <c r="I76" s="4"/>
      <c r="J76" s="51"/>
      <c r="K76" s="51"/>
    </row>
    <row r="77" spans="1:11" ht="13.5">
      <c r="A77" s="70" t="s">
        <v>98</v>
      </c>
      <c r="B77" s="51">
        <f>'по платежам по отдельным видам'!B78/'по платежам по отдельным видам'!B$78</f>
        <v>1</v>
      </c>
      <c r="C77" s="51">
        <f>'по платежам по отдельным видам'!C78/'по платежам по отдельным видам'!C$78</f>
        <v>1</v>
      </c>
      <c r="D77" s="51">
        <f>'по платежам по отдельным видам'!D78/'по платежам по отдельным видам'!D$78</f>
        <v>1</v>
      </c>
      <c r="E77" s="51">
        <f>'по платежам по отдельным видам'!E78/'по платежам по отдельным видам'!E$78</f>
        <v>1</v>
      </c>
      <c r="F77" s="51">
        <f>'по платежам по отдельным видам'!F78/'по платежам по отдельным видам'!F$78</f>
        <v>1</v>
      </c>
      <c r="G77" s="51">
        <f>'по платежам по отдельным видам'!G78/'по платежам по отдельным видам'!G$78</f>
        <v>1</v>
      </c>
      <c r="H77" s="51">
        <f>'по платежам по отдельным видам'!H78/'по платежам по отдельным видам'!H$78</f>
        <v>1</v>
      </c>
      <c r="I77" s="4"/>
      <c r="J77" s="51">
        <f t="shared" si="2"/>
        <v>0</v>
      </c>
      <c r="K77" s="51">
        <f t="shared" si="3"/>
        <v>0</v>
      </c>
    </row>
    <row r="78" spans="1:11" ht="13.5">
      <c r="A78" s="6"/>
      <c r="B78" s="51"/>
      <c r="C78" s="51"/>
      <c r="D78" s="51"/>
      <c r="E78" s="51"/>
      <c r="F78" s="51"/>
      <c r="G78" s="51"/>
      <c r="H78" s="51"/>
      <c r="I78" s="4"/>
      <c r="J78" s="51"/>
      <c r="K78" s="51"/>
    </row>
    <row r="79" spans="1:11" ht="13.5">
      <c r="A79" s="6" t="s">
        <v>100</v>
      </c>
      <c r="B79" s="51">
        <f>'по платежам по отдельным видам'!B80/'по платежам по отдельным видам'!B$78</f>
        <v>0.0065162483890314465</v>
      </c>
      <c r="C79" s="51">
        <f>'по платежам по отдельным видам'!C80/'по платежам по отдельным видам'!C$78</f>
        <v>0.005691762034337789</v>
      </c>
      <c r="D79" s="51">
        <f>'по платежам по отдельным видам'!D80/'по платежам по отдельным видам'!D$78</f>
        <v>0.0055893418543654805</v>
      </c>
      <c r="E79" s="51">
        <f>'по платежам по отдельным видам'!E80/'по платежам по отдельным видам'!E$78</f>
        <v>0.007901919934734988</v>
      </c>
      <c r="F79" s="51">
        <f>'по платежам по отдельным видам'!F80/'по платежам по отдельным видам'!F$78</f>
        <v>0.0028554420286708</v>
      </c>
      <c r="G79" s="51">
        <f>'по платежам по отдельным видам'!G80/'по платежам по отдельным видам'!G$78</f>
        <v>0.0049870070890972815</v>
      </c>
      <c r="H79" s="51">
        <f>'по платежам по отдельным видам'!H80/'по платежам по отдельным видам'!H$78</f>
        <v>0.0033158489521346915</v>
      </c>
      <c r="I79" s="4"/>
      <c r="J79" s="51">
        <f t="shared" si="2"/>
        <v>-0.0023759130822030975</v>
      </c>
      <c r="K79" s="51">
        <f t="shared" si="3"/>
        <v>-0.001529241299934165</v>
      </c>
    </row>
    <row r="80" spans="1:11" ht="13.5">
      <c r="A80" s="6"/>
      <c r="B80" s="51"/>
      <c r="C80" s="51"/>
      <c r="D80" s="51"/>
      <c r="E80" s="51"/>
      <c r="F80" s="51"/>
      <c r="G80" s="51"/>
      <c r="H80" s="51"/>
      <c r="I80" s="4"/>
      <c r="J80" s="51"/>
      <c r="K80" s="51"/>
    </row>
    <row r="81" spans="1:11" ht="13.5">
      <c r="A81" s="67" t="s">
        <v>81</v>
      </c>
      <c r="B81" s="51">
        <f>'по платежам по отдельным видам'!B82/'по платежам по отдельным видам'!B$78</f>
        <v>0.9641499301544605</v>
      </c>
      <c r="C81" s="51">
        <f>'по платежам по отдельным видам'!C82/'по платежам по отдельным видам'!C$78</f>
        <v>0.9596050619120563</v>
      </c>
      <c r="D81" s="51">
        <f>'по платежам по отдельным видам'!D82/'по платежам по отдельным видам'!D$78</f>
        <v>0.9457339093895943</v>
      </c>
      <c r="E81" s="51">
        <f>'по платежам по отдельным видам'!E82/'по платежам по отдельным видам'!E$78</f>
        <v>0.8729296883576322</v>
      </c>
      <c r="F81" s="51">
        <f>'по платежам по отдельным видам'!F82/'по платежам по отдельным видам'!F$78</f>
        <v>0.9731252940625823</v>
      </c>
      <c r="G81" s="51">
        <f>'по платежам по отдельным видам'!G82/'по платежам по отдельным видам'!G$78</f>
        <v>0.9454546858090004</v>
      </c>
      <c r="H81" s="51">
        <f>'по платежам по отдельным видам'!H82/'по платежам по отдельным видам'!H$78</f>
        <v>0.9622126945295857</v>
      </c>
      <c r="I81" s="4"/>
      <c r="J81" s="51">
        <f t="shared" si="2"/>
        <v>0.0026076326175293874</v>
      </c>
      <c r="K81" s="51">
        <f t="shared" si="3"/>
        <v>-0.018695244345460105</v>
      </c>
    </row>
    <row r="82" spans="1:11" ht="13.5">
      <c r="A82" s="68" t="s">
        <v>79</v>
      </c>
      <c r="B82" s="52">
        <f>'по платежам по отдельным видам'!B83/'по платежам по отдельным видам'!B$78</f>
        <v>0.11529673310691019</v>
      </c>
      <c r="C82" s="52">
        <f>'по платежам по отдельным видам'!C83/'по платежам по отдельным видам'!C$78</f>
        <v>0.07601961993450494</v>
      </c>
      <c r="D82" s="52">
        <f>'по платежам по отдельным видам'!D83/'по платежам по отдельным видам'!D$78</f>
        <v>0.0604685013658131</v>
      </c>
      <c r="E82" s="52">
        <f>'по платежам по отдельным видам'!E83/'по платежам по отдельным видам'!E$78</f>
        <v>0.06542503295459072</v>
      </c>
      <c r="F82" s="52">
        <f>'по платежам по отдельным видам'!F83/'по платежам по отдельным видам'!F$78</f>
        <v>0.054717863217153426</v>
      </c>
      <c r="G82" s="52">
        <f>'по платежам по отдельным видам'!G83/'по платежам по отдельным видам'!G$78</f>
        <v>0.06239433518250179</v>
      </c>
      <c r="H82" s="52">
        <f>'по платежам по отдельным видам'!H83/'по платежам по отдельным видам'!H$78</f>
        <v>0.050331703124168875</v>
      </c>
      <c r="I82" s="4"/>
      <c r="J82" s="52">
        <f t="shared" si="2"/>
        <v>-0.025687916810336067</v>
      </c>
      <c r="K82" s="52">
        <f t="shared" si="3"/>
        <v>-0.0529023979244084</v>
      </c>
    </row>
    <row r="83" spans="1:11" ht="25.5">
      <c r="A83" s="68" t="s">
        <v>80</v>
      </c>
      <c r="B83" s="52">
        <f>'по платежам по отдельным видам'!B84/'по платежам по отдельным видам'!B$78</f>
        <v>0.003816517385555665</v>
      </c>
      <c r="C83" s="52">
        <f>'по платежам по отдельным видам'!C84/'по платежам по отдельным видам'!C$78</f>
        <v>0.0018465924101579733</v>
      </c>
      <c r="D83" s="52">
        <f>'по платежам по отдельным видам'!D84/'по платежам по отдельным видам'!D$78</f>
        <v>0.004724202126161848</v>
      </c>
      <c r="E83" s="52">
        <f>'по платежам по отдельным видам'!E84/'по платежам по отдельным видам'!E$78</f>
        <v>0.0012140065754604904</v>
      </c>
      <c r="F83" s="52">
        <f>'по платежам по отдельным видам'!F84/'по платежам по отдельным видам'!F$78</f>
        <v>-0.0002319333044961794</v>
      </c>
      <c r="G83" s="52">
        <f>'по платежам по отдельным видам'!G84/'по платежам по отдельным видам'!G$78</f>
        <v>0.001539433038079677</v>
      </c>
      <c r="H83" s="52">
        <f>'по платежам по отдельным видам'!H84/'по платежам по отдельным видам'!H$78</f>
        <v>0.0013707998970591473</v>
      </c>
      <c r="I83" s="4"/>
      <c r="J83" s="52">
        <f t="shared" si="2"/>
        <v>-0.00047579251309882607</v>
      </c>
      <c r="K83" s="52">
        <f t="shared" si="3"/>
        <v>-0.0022770843474759876</v>
      </c>
    </row>
    <row r="84" spans="1:11" ht="13.5">
      <c r="A84" s="68" t="s">
        <v>83</v>
      </c>
      <c r="B84" s="52">
        <f>'по платежам по отдельным видам'!B85/'по платежам по отдельным видам'!B$78</f>
        <v>0.05664731495290199</v>
      </c>
      <c r="C84" s="52">
        <f>'по платежам по отдельным видам'!C85/'по платежам по отдельным видам'!C$78</f>
        <v>0.25872534293947264</v>
      </c>
      <c r="D84" s="52">
        <f>'по платежам по отдельным видам'!D85/'по платежам по отдельным видам'!D$78</f>
        <v>0.187788404066966</v>
      </c>
      <c r="E84" s="52">
        <f>'по платежам по отдельным видам'!E85/'по платежам по отдельным видам'!E$78</f>
        <v>0.019271482858230396</v>
      </c>
      <c r="F84" s="52">
        <f>'по платежам по отдельным видам'!F85/'по платежам по отдельным видам'!F$78</f>
        <v>0.024504028949710193</v>
      </c>
      <c r="G84" s="52">
        <f>'по платежам по отдельным видам'!G85/'по платежам по отдельным видам'!G$78</f>
        <v>0.10717003701414772</v>
      </c>
      <c r="H84" s="52">
        <f>'по платежам по отдельным видам'!H85/'по платежам по отдельным видам'!H$78</f>
        <v>0.01910571525796825</v>
      </c>
      <c r="I84" s="4"/>
      <c r="J84" s="52">
        <f t="shared" si="2"/>
        <v>-0.23961962768150438</v>
      </c>
      <c r="K84" s="52">
        <f t="shared" si="3"/>
        <v>0.05052272206124573</v>
      </c>
    </row>
    <row r="85" spans="1:11" ht="13.5">
      <c r="A85" s="68" t="s">
        <v>84</v>
      </c>
      <c r="B85" s="52">
        <f>'по платежам по отдельным видам'!B86/'по платежам по отдельным видам'!B$78</f>
        <v>0.0035484734562884444</v>
      </c>
      <c r="C85" s="52">
        <f>'по платежам по отдельным видам'!C86/'по платежам по отдельным видам'!C$78</f>
        <v>0.009143305605616898</v>
      </c>
      <c r="D85" s="52">
        <f>'по платежам по отдельным видам'!D86/'по платежам по отдельным видам'!D$78</f>
        <v>0.005885640977730016</v>
      </c>
      <c r="E85" s="52">
        <f>'по платежам по отдельным видам'!E86/'по платежам по отдельным видам'!E$78</f>
        <v>0.011552611115436222</v>
      </c>
      <c r="F85" s="52">
        <f>'по платежам по отдельным видам'!F86/'по платежам по отдельным видам'!F$78</f>
        <v>0.004735626400407098</v>
      </c>
      <c r="G85" s="52">
        <f>'по платежам по отдельным видам'!G86/'по платежам по отдельным видам'!G$78</f>
        <v>0.007186764272389567</v>
      </c>
      <c r="H85" s="52">
        <f>'по платежам по отдельным видам'!H86/'по платежам по отдельным видам'!H$78</f>
        <v>0.007055196120964454</v>
      </c>
      <c r="I85" s="4"/>
      <c r="J85" s="52">
        <f t="shared" si="2"/>
        <v>-0.0020881094846524435</v>
      </c>
      <c r="K85" s="52">
        <f t="shared" si="3"/>
        <v>0.003638290816101122</v>
      </c>
    </row>
    <row r="86" spans="1:11" ht="13.5">
      <c r="A86" s="68" t="s">
        <v>85</v>
      </c>
      <c r="B86" s="52">
        <f>'по платежам по отдельным видам'!B87/'по платежам по отдельным видам'!B$78</f>
        <v>0.0666922463234454</v>
      </c>
      <c r="C86" s="52">
        <f>'по платежам по отдельным видам'!C87/'по платежам по отдельным видам'!C$78</f>
        <v>0.023653643637839457</v>
      </c>
      <c r="D86" s="52">
        <f>'по платежам по отдельным видам'!D87/'по платежам по отдельным видам'!D$78</f>
        <v>0.07458672745817009</v>
      </c>
      <c r="E86" s="52">
        <f>'по платежам по отдельным видам'!E87/'по платежам по отдельным видам'!E$78</f>
        <v>0.06484223957117541</v>
      </c>
      <c r="F86" s="52">
        <f>'по платежам по отдельным видам'!F87/'по платежам по отдельным видам'!F$78</f>
        <v>0.10061048478934455</v>
      </c>
      <c r="G86" s="52">
        <f>'по платежам по отдельным видам'!G87/'по платежам по отдельным видам'!G$78</f>
        <v>0.07229928086273421</v>
      </c>
      <c r="H86" s="52">
        <f>'по платежам по отдельным видам'!H87/'по платежам по отдельным видам'!H$78</f>
        <v>0.06745184532271582</v>
      </c>
      <c r="I86" s="4"/>
      <c r="J86" s="52">
        <f t="shared" si="2"/>
        <v>0.043798201684876366</v>
      </c>
      <c r="K86" s="52">
        <f t="shared" si="3"/>
        <v>0.005607034539288805</v>
      </c>
    </row>
    <row r="87" spans="1:11" ht="25.5">
      <c r="A87" s="68" t="s">
        <v>86</v>
      </c>
      <c r="B87" s="52">
        <f>'по платежам по отдельным видам'!B88/'по платежам по отдельным видам'!B$78</f>
        <v>0.1233641922802474</v>
      </c>
      <c r="C87" s="52">
        <f>'по платежам по отдельным видам'!C88/'по платежам по отдельным видам'!C$78</f>
        <v>0.11809164582315375</v>
      </c>
      <c r="D87" s="52">
        <f>'по платежам по отдельным видам'!D88/'по платежам по отдельным видам'!D$78</f>
        <v>0.10755471737856515</v>
      </c>
      <c r="E87" s="52">
        <f>'по платежам по отдельным видам'!E88/'по платежам по отдельным видам'!E$78</f>
        <v>0.15284554441017897</v>
      </c>
      <c r="F87" s="52">
        <f>'по платежам по отдельным видам'!F88/'по платежам по отдельным видам'!F$78</f>
        <v>0.18102639667131942</v>
      </c>
      <c r="G87" s="52">
        <f>'по платежам по отдельным видам'!G88/'по платежам по отдельным видам'!G$78</f>
        <v>0.1468385239612857</v>
      </c>
      <c r="H87" s="52">
        <f>'по платежам по отдельным видам'!H88/'по платежам по отдельным видам'!H$78</f>
        <v>0.17819121881822375</v>
      </c>
      <c r="I87" s="4"/>
      <c r="J87" s="52">
        <f t="shared" si="2"/>
        <v>0.06009957299507</v>
      </c>
      <c r="K87" s="52">
        <f t="shared" si="3"/>
        <v>0.023474331681038282</v>
      </c>
    </row>
    <row r="88" spans="1:11" ht="13.5">
      <c r="A88" s="68" t="s">
        <v>87</v>
      </c>
      <c r="B88" s="52">
        <f>'по платежам по отдельным видам'!B89/'по платежам по отдельным видам'!B$78</f>
        <v>0.19385717380685336</v>
      </c>
      <c r="C88" s="52">
        <f>'по платежам по отдельным видам'!C89/'по платежам по отдельным видам'!C$78</f>
        <v>0.2162768613713138</v>
      </c>
      <c r="D88" s="52">
        <f>'по платежам по отдельным видам'!D89/'по платежам по отдельным видам'!D$78</f>
        <v>0.20780040991893017</v>
      </c>
      <c r="E88" s="52">
        <f>'по платежам по отдельным видам'!E89/'по платежам по отдельным видам'!E$78</f>
        <v>0.2833146683700351</v>
      </c>
      <c r="F88" s="52">
        <f>'по платежам по отдельным видам'!F89/'по платежам по отдельным видам'!F$78</f>
        <v>0.22793339050545847</v>
      </c>
      <c r="G88" s="52">
        <f>'по платежам по отдельным видам'!G89/'по платежам по отдельным видам'!G$78</f>
        <v>0.2316716476167075</v>
      </c>
      <c r="H88" s="52">
        <f>'по платежам по отдельным видам'!H89/'по платежам по отдельным видам'!H$78</f>
        <v>0.30585165709612233</v>
      </c>
      <c r="I88" s="4"/>
      <c r="J88" s="52">
        <f t="shared" si="2"/>
        <v>0.08957479572480853</v>
      </c>
      <c r="K88" s="52">
        <f t="shared" si="3"/>
        <v>0.03781447380985414</v>
      </c>
    </row>
    <row r="89" spans="1:11" ht="13.5">
      <c r="A89" s="68" t="s">
        <v>92</v>
      </c>
      <c r="B89" s="52">
        <f>'по платежам по отдельным видам'!B90/'по платежам по отдельным видам'!B$78</f>
        <v>0.12058548955687277</v>
      </c>
      <c r="C89" s="52">
        <f>'по платежам по отдельным видам'!C90/'по платежам по отдельным видам'!C$78</f>
        <v>0.06810333943501794</v>
      </c>
      <c r="D89" s="52">
        <f>'по платежам по отдельным видам'!D90/'по платежам по отдельным видам'!D$78</f>
        <v>0.10463616610201401</v>
      </c>
      <c r="E89" s="52">
        <f>'по платежам по отдельным видам'!E90/'по платежам по отдельным видам'!E$78</f>
        <v>0.08397513898359975</v>
      </c>
      <c r="F89" s="52">
        <f>'по платежам по отдельным видам'!F90/'по платежам по отдельным видам'!F$78</f>
        <v>0.0978692956782716</v>
      </c>
      <c r="G89" s="52">
        <f>'по платежам по отдельным видам'!G90/'по платежам по отдельным видам'!G$78</f>
        <v>0.09053210978023328</v>
      </c>
      <c r="H89" s="52">
        <f>'по платежам по отдельным видам'!H90/'по платежам по отдельным видам'!H$78</f>
        <v>0.10112621541047652</v>
      </c>
      <c r="I89" s="4"/>
      <c r="J89" s="52">
        <f t="shared" si="2"/>
        <v>0.03302287597545858</v>
      </c>
      <c r="K89" s="52">
        <f t="shared" si="3"/>
        <v>-0.030053379776639494</v>
      </c>
    </row>
    <row r="90" spans="1:11" ht="13.5">
      <c r="A90" s="68" t="s">
        <v>99</v>
      </c>
      <c r="B90" s="52">
        <f>'по платежам по отдельным видам'!B91/'по платежам по отдельным видам'!B$78</f>
        <v>0.26097246224244774</v>
      </c>
      <c r="C90" s="52">
        <f>'по платежам по отдельным видам'!C91/'по платежам по отдельным видам'!C$78</f>
        <v>0.16611344000640896</v>
      </c>
      <c r="D90" s="52">
        <f>'по платежам по отдельным видам'!D91/'по платежам по отдельным видам'!D$78</f>
        <v>0.16469654294757824</v>
      </c>
      <c r="E90" s="52">
        <f>'по платежам по отдельным видам'!E91/'по платежам по отдельным видам'!E$78</f>
        <v>0.15803898944680875</v>
      </c>
      <c r="F90" s="52">
        <f>'по платежам по отдельным видам'!F91/'по платежам по отдельным видам'!F$78</f>
        <v>0.213623362505102</v>
      </c>
      <c r="G90" s="52">
        <f>'по платежам по отдельным видам'!G91/'по платежам по отдельным видам'!G$78</f>
        <v>0.18272535272015325</v>
      </c>
      <c r="H90" s="52">
        <f>'по платежам по отдельным видам'!H91/'по платежам по отдельным видам'!H$78</f>
        <v>0.18532562045370193</v>
      </c>
      <c r="I90" s="4"/>
      <c r="J90" s="52">
        <f t="shared" si="2"/>
        <v>0.019212180447292976</v>
      </c>
      <c r="K90" s="52">
        <f t="shared" si="3"/>
        <v>-0.0782471095222945</v>
      </c>
    </row>
    <row r="91" spans="1:11" ht="13.5">
      <c r="A91" s="68" t="s">
        <v>95</v>
      </c>
      <c r="B91" s="52">
        <f>'по платежам по отдельным видам'!B92/'по платежам по отдельным видам'!B$78</f>
        <v>0.019369327042937635</v>
      </c>
      <c r="C91" s="52">
        <f>'по платежам по отдельным видам'!C92/'по платежам по отдельным видам'!C$78</f>
        <v>0.021631270748569874</v>
      </c>
      <c r="D91" s="52">
        <f>'по платежам по отдельным видам'!D92/'по платежам по отдельным видам'!D$78</f>
        <v>0.02759259704766577</v>
      </c>
      <c r="E91" s="52">
        <f>'по платежам по отдельным видам'!E92/'по платежам по отдельным видам'!E$78</f>
        <v>0.032449974072116375</v>
      </c>
      <c r="F91" s="52">
        <f>'по платежам по отдельным видам'!F92/'по платежам по отдельным видам'!F$78</f>
        <v>0.06833677865031168</v>
      </c>
      <c r="G91" s="52">
        <f>'по платежам по отдельным видам'!G92/'по платежам по отдельным видам'!G$78</f>
        <v>0.04309720136076764</v>
      </c>
      <c r="H91" s="52">
        <f>'по платежам по отдельным видам'!H92/'по платежам по отдельным видам'!H$78</f>
        <v>0.04640272302818449</v>
      </c>
      <c r="I91" s="4"/>
      <c r="J91" s="52">
        <f t="shared" si="2"/>
        <v>0.024771452279614616</v>
      </c>
      <c r="K91" s="52">
        <f t="shared" si="3"/>
        <v>0.023727874317830005</v>
      </c>
    </row>
    <row r="92" spans="1:11" ht="13.5">
      <c r="A92" s="68"/>
      <c r="B92" s="51"/>
      <c r="C92" s="51"/>
      <c r="D92" s="51"/>
      <c r="E92" s="51"/>
      <c r="F92" s="51"/>
      <c r="G92" s="51"/>
      <c r="H92" s="51"/>
      <c r="I92" s="4"/>
      <c r="J92" s="51"/>
      <c r="K92" s="51"/>
    </row>
    <row r="93" spans="1:11" ht="13.5">
      <c r="A93" s="67" t="s">
        <v>88</v>
      </c>
      <c r="B93" s="51">
        <f>'по платежам по отдельным видам'!B94/'по платежам по отдельным видам'!B$78</f>
        <v>0.02933382145650802</v>
      </c>
      <c r="C93" s="51">
        <f>'по платежам по отдельным видам'!C94/'по платежам по отдельным видам'!C$78</f>
        <v>0.03470317605360599</v>
      </c>
      <c r="D93" s="51">
        <f>'по платежам по отдельным видам'!D94/'по платежам по отдельным видам'!D$78</f>
        <v>0.048676748756040195</v>
      </c>
      <c r="E93" s="51">
        <f>'по платежам по отдельным видам'!E94/'по платежам по отдельным видам'!E$78</f>
        <v>0.11916839170763277</v>
      </c>
      <c r="F93" s="51">
        <f>'по платежам по отдельным видам'!F94/'по платежам по отдельным видам'!F$78</f>
        <v>0.024019263908746882</v>
      </c>
      <c r="G93" s="51">
        <f>'по платежам по отдельным видам'!G94/'по платежам по отдельным видам'!G$78</f>
        <v>0.04955830710190251</v>
      </c>
      <c r="H93" s="51">
        <f>'по платежам по отдельным видам'!H94/'по платежам по отдельным видам'!H$78</f>
        <v>0.03447145651827971</v>
      </c>
      <c r="I93" s="4"/>
      <c r="J93" s="51">
        <f t="shared" si="2"/>
        <v>-0.0002317195353262816</v>
      </c>
      <c r="K93" s="51">
        <f t="shared" si="3"/>
        <v>0.02022448564539449</v>
      </c>
    </row>
    <row r="94" spans="1:11" ht="13.5">
      <c r="A94" s="68" t="s">
        <v>93</v>
      </c>
      <c r="B94" s="52">
        <f>'по платежам по отдельным видам'!B95/'по платежам по отдельным видам'!B$78</f>
        <v>0.01358411072408487</v>
      </c>
      <c r="C94" s="52">
        <f>'по платежам по отдельным видам'!C95/'по платежам по отдельным видам'!C$78</f>
        <v>0.018038574662904896</v>
      </c>
      <c r="D94" s="52">
        <f>'по платежам по отдельным видам'!D95/'по платежам по отдельным видам'!D$78</f>
        <v>0.02000909667724943</v>
      </c>
      <c r="E94" s="52">
        <f>'по платежам по отдельным видам'!E95/'по платежам по отдельным видам'!E$78</f>
        <v>0.03269066387768472</v>
      </c>
      <c r="F94" s="52">
        <f>'по платежам по отдельным видам'!F95/'по платежам по отдельным видам'!F$78</f>
        <v>0.013707798888372431</v>
      </c>
      <c r="G94" s="52">
        <f>'по платежам по отдельным видам'!G95/'по платежам по отдельным видам'!G$78</f>
        <v>0.019555953276395234</v>
      </c>
      <c r="H94" s="52">
        <f>'по платежам по отдельным видам'!H95/'по платежам по отдельным видам'!H$78</f>
        <v>0.02073594674658078</v>
      </c>
      <c r="I94" s="4"/>
      <c r="J94" s="52">
        <f t="shared" si="2"/>
        <v>0.0026973720836758856</v>
      </c>
      <c r="K94" s="52">
        <f t="shared" si="3"/>
        <v>0.005971842552310364</v>
      </c>
    </row>
    <row r="95" spans="1:11" ht="13.5">
      <c r="A95" s="68" t="s">
        <v>90</v>
      </c>
      <c r="B95" s="52">
        <f>'по платежам по отдельным видам'!B96/'по платежам по отдельным видам'!B$78</f>
        <v>0.0043742448335359115</v>
      </c>
      <c r="C95" s="52">
        <f>'по платежам по отдельным видам'!C96/'по платежам по отдельным видам'!C$78</f>
        <v>0.0038920041885365576</v>
      </c>
      <c r="D95" s="52">
        <f>'по платежам по отдельным видам'!D96/'по платежам по отдельным видам'!D$78</f>
        <v>0.003351478576386779</v>
      </c>
      <c r="E95" s="52">
        <f>'по платежам по отдельным видам'!E96/'по платежам по отдельным видам'!E$78</f>
        <v>0.06482479803551172</v>
      </c>
      <c r="F95" s="52">
        <f>'по платежам по отдельным видам'!F96/'по платежам по отдельным видам'!F$78</f>
        <v>0.0031769717759459865</v>
      </c>
      <c r="G95" s="52">
        <f>'по платежам по отдельным видам'!G96/'по платежам по отдельным видам'!G$78</f>
        <v>0.015036234995861115</v>
      </c>
      <c r="H95" s="52">
        <f>'по платежам по отдельным видам'!H96/'по платежам по отдельным видам'!H$78</f>
        <v>0.0016900505910126982</v>
      </c>
      <c r="I95" s="4"/>
      <c r="J95" s="52">
        <f t="shared" si="2"/>
        <v>-0.0022019535975238594</v>
      </c>
      <c r="K95" s="52">
        <f t="shared" si="3"/>
        <v>0.010661990162325203</v>
      </c>
    </row>
    <row r="96" spans="1:11" ht="13.5">
      <c r="A96" s="68" t="s">
        <v>91</v>
      </c>
      <c r="B96" s="52">
        <f>'по платежам по отдельным видам'!B97/'по платежам по отдельным видам'!B$78</f>
        <v>0.002652183940177739</v>
      </c>
      <c r="C96" s="52">
        <f>'по платежам по отдельным видам'!C97/'по платежам по отдельным видам'!C$78</f>
        <v>0.00513612626067105</v>
      </c>
      <c r="D96" s="52">
        <f>'по платежам по отдельным видам'!D97/'по платежам по отдельным видам'!D$78</f>
        <v>0.007105870457524705</v>
      </c>
      <c r="E96" s="52">
        <f>'по платежам по отдельным видам'!E97/'по платежам по отдельным видам'!E$78</f>
        <v>0.00567586641056113</v>
      </c>
      <c r="F96" s="52">
        <f>'по платежам по отдельным видам'!F97/'по платежам по отдельным видам'!F$78</f>
        <v>0.0030982274066862063</v>
      </c>
      <c r="G96" s="52">
        <f>'по платежам по отдельным видам'!G97/'по платежам по отдельным видам'!G$78</f>
        <v>0.004871244534298561</v>
      </c>
      <c r="H96" s="52">
        <f>'по платежам по отдельным видам'!H97/'по платежам по отдельным видам'!H$78</f>
        <v>0.005277669576961991</v>
      </c>
      <c r="I96" s="4"/>
      <c r="J96" s="52">
        <f t="shared" si="2"/>
        <v>0.00014154331629094054</v>
      </c>
      <c r="K96" s="52">
        <f t="shared" si="3"/>
        <v>0.0022190605941208225</v>
      </c>
    </row>
    <row r="97" spans="1:11" ht="13.5">
      <c r="A97" s="68" t="s">
        <v>94</v>
      </c>
      <c r="B97" s="52">
        <f>'по платежам по отдельным видам'!B98/'по платежам по отдельным видам'!B$78</f>
        <v>0.008723281958709497</v>
      </c>
      <c r="C97" s="52">
        <f>'по платежам по отдельным видам'!C98/'по платежам по отдельным видам'!C$78</f>
        <v>0.007636470941493487</v>
      </c>
      <c r="D97" s="52">
        <f>'по платежам по отдельным видам'!D98/'по платежам по отдельным видам'!D$78</f>
        <v>0.01821030304487928</v>
      </c>
      <c r="E97" s="52">
        <f>'по платежам по отдельным видам'!E98/'по платежам по отдельным видам'!E$78</f>
        <v>0.015977063383875202</v>
      </c>
      <c r="F97" s="52">
        <f>'по платежам по отдельным видам'!F98/'по платежам по отдельным видам'!F$78</f>
        <v>0.004036265837742261</v>
      </c>
      <c r="G97" s="52">
        <f>'по платежам по отдельным видам'!G98/'по платежам по отдельным видам'!G$78</f>
        <v>0.010094874295347602</v>
      </c>
      <c r="H97" s="52">
        <f>'по платежам по отдельным видам'!H98/'по платежам по отдельным видам'!H$78</f>
        <v>0.0067677896037242335</v>
      </c>
      <c r="I97" s="4"/>
      <c r="J97" s="52">
        <f t="shared" si="2"/>
        <v>-0.0008686813377692532</v>
      </c>
      <c r="K97" s="52">
        <f t="shared" si="3"/>
        <v>0.0013715923366381059</v>
      </c>
    </row>
    <row r="98" spans="1:11" ht="13.5">
      <c r="A98" s="2"/>
      <c r="B98" s="4"/>
      <c r="C98" s="4"/>
      <c r="D98" s="4"/>
      <c r="E98" s="4"/>
      <c r="F98" s="4"/>
      <c r="G98" s="4"/>
      <c r="H98" s="4"/>
      <c r="I98" s="4"/>
      <c r="J98" s="51"/>
      <c r="K98" s="51"/>
    </row>
    <row r="99" spans="1:11" ht="13.5">
      <c r="A99" s="68"/>
      <c r="B99" s="12"/>
      <c r="C99" s="61"/>
      <c r="D99" s="61"/>
      <c r="E99" s="61"/>
      <c r="F99" s="61"/>
      <c r="G99" s="12"/>
      <c r="H99" s="61"/>
      <c r="I99" s="4"/>
      <c r="J99" s="51"/>
      <c r="K99" s="51"/>
    </row>
    <row r="100" spans="1:11" ht="13.5">
      <c r="A100" s="70" t="s">
        <v>106</v>
      </c>
      <c r="B100" s="51"/>
      <c r="C100" s="51"/>
      <c r="D100" s="51"/>
      <c r="E100" s="51"/>
      <c r="F100" s="51"/>
      <c r="G100" s="51"/>
      <c r="H100" s="51"/>
      <c r="I100" s="4"/>
      <c r="J100" s="51"/>
      <c r="K100" s="51"/>
    </row>
    <row r="101" spans="1:11" ht="13.5">
      <c r="A101" s="70" t="s">
        <v>98</v>
      </c>
      <c r="B101" s="51">
        <f>'по платежам по отдельным видам'!B104/'по платежам по отдельным видам'!B$104</f>
        <v>1</v>
      </c>
      <c r="C101" s="51">
        <f>'по платежам по отдельным видам'!C104/'по платежам по отдельным видам'!C$104</f>
        <v>1</v>
      </c>
      <c r="D101" s="51">
        <f>'по платежам по отдельным видам'!D104/'по платежам по отдельным видам'!D$104</f>
        <v>1</v>
      </c>
      <c r="E101" s="51">
        <f>'по платежам по отдельным видам'!E104/'по платежам по отдельным видам'!E$104</f>
        <v>1</v>
      </c>
      <c r="F101" s="51">
        <f>'по платежам по отдельным видам'!F104/'по платежам по отдельным видам'!F$104</f>
        <v>1</v>
      </c>
      <c r="G101" s="51">
        <f>'по платежам по отдельным видам'!G104/'по платежам по отдельным видам'!G$104</f>
        <v>1</v>
      </c>
      <c r="H101" s="51">
        <f>'по платежам по отдельным видам'!H104/'по платежам по отдельным видам'!H$104</f>
        <v>1</v>
      </c>
      <c r="I101" s="4"/>
      <c r="J101" s="51">
        <f t="shared" si="2"/>
        <v>0</v>
      </c>
      <c r="K101" s="51">
        <f t="shared" si="3"/>
        <v>0</v>
      </c>
    </row>
    <row r="102" spans="1:11" ht="13.5">
      <c r="A102" s="6"/>
      <c r="B102" s="51"/>
      <c r="C102" s="51"/>
      <c r="D102" s="51"/>
      <c r="E102" s="51"/>
      <c r="F102" s="51"/>
      <c r="G102" s="51"/>
      <c r="H102" s="51"/>
      <c r="I102" s="4"/>
      <c r="J102" s="51"/>
      <c r="K102" s="51"/>
    </row>
    <row r="103" spans="1:11" ht="13.5">
      <c r="A103" s="6" t="s">
        <v>100</v>
      </c>
      <c r="B103" s="51">
        <f>'по платежам по отдельным видам'!B106/'по платежам по отдельным видам'!B$104</f>
        <v>0.05662764644598792</v>
      </c>
      <c r="C103" s="51">
        <f>'по платежам по отдельным видам'!C106/'по платежам по отдельным видам'!C$104</f>
        <v>0.03333087684331078</v>
      </c>
      <c r="D103" s="51">
        <f>'по платежам по отдельным видам'!D106/'по платежам по отдельным видам'!D$104</f>
        <v>0.04363684020574232</v>
      </c>
      <c r="E103" s="51">
        <f>'по платежам по отдельным видам'!E106/'по платежам по отдельным видам'!E$104</f>
        <v>0.050401223570317344</v>
      </c>
      <c r="F103" s="51">
        <f>'по платежам по отдельным видам'!F106/'по платежам по отдельным видам'!F$104</f>
        <v>0.03370778926740119</v>
      </c>
      <c r="G103" s="51">
        <f>'по платежам по отдельным видам'!G106/'по платежам по отдельным видам'!G$104</f>
        <v>0.03973929397492341</v>
      </c>
      <c r="H103" s="51">
        <f>'по платежам по отдельным видам'!H106/'по платежам по отдельным видам'!H$104</f>
        <v>0.023477891544634533</v>
      </c>
      <c r="I103" s="4"/>
      <c r="J103" s="51">
        <f t="shared" si="2"/>
        <v>-0.009852985298676245</v>
      </c>
      <c r="K103" s="51">
        <f t="shared" si="3"/>
        <v>-0.01688835247106451</v>
      </c>
    </row>
    <row r="104" spans="1:11" ht="13.5">
      <c r="A104" s="6"/>
      <c r="B104" s="51"/>
      <c r="C104" s="51"/>
      <c r="D104" s="51"/>
      <c r="E104" s="51"/>
      <c r="F104" s="51"/>
      <c r="G104" s="51"/>
      <c r="H104" s="51"/>
      <c r="I104" s="4"/>
      <c r="J104" s="51"/>
      <c r="K104" s="51"/>
    </row>
    <row r="105" spans="1:11" ht="13.5">
      <c r="A105" s="67" t="s">
        <v>81</v>
      </c>
      <c r="B105" s="51">
        <f>'по платежам по отдельным видам'!B108/'по платежам по отдельным видам'!B$104</f>
        <v>0.8039460967913179</v>
      </c>
      <c r="C105" s="51">
        <f>'по платежам по отдельным видам'!C108/'по платежам по отдельным видам'!C$104</f>
        <v>0.8528096546158973</v>
      </c>
      <c r="D105" s="51">
        <f>'по платежам по отдельным видам'!D108/'по платежам по отдельным видам'!D$104</f>
        <v>0.700354752632708</v>
      </c>
      <c r="E105" s="51">
        <f>'по платежам по отдельным видам'!E108/'по платежам по отдельным видам'!E$104</f>
        <v>0.7463165259574956</v>
      </c>
      <c r="F105" s="51">
        <f>'по платежам по отдельным видам'!F108/'по платежам по отдельным видам'!F$104</f>
        <v>0.8224664317684517</v>
      </c>
      <c r="G105" s="51">
        <f>'по платежам по отдельным видам'!G108/'по платежам по отдельным видам'!G$104</f>
        <v>0.786164815491314</v>
      </c>
      <c r="H105" s="51">
        <f>'по платежам по отдельным видам'!H108/'по платежам по отдельным видам'!H$104</f>
        <v>0.8304700991034377</v>
      </c>
      <c r="I105" s="4"/>
      <c r="J105" s="51">
        <f t="shared" si="2"/>
        <v>-0.022339555512459586</v>
      </c>
      <c r="K105" s="51">
        <f t="shared" si="3"/>
        <v>-0.017781281300003893</v>
      </c>
    </row>
    <row r="106" spans="1:11" ht="13.5">
      <c r="A106" s="68" t="s">
        <v>79</v>
      </c>
      <c r="B106" s="52">
        <f>'по платежам по отдельным видам'!B109/'по платежам по отдельным видам'!B$104</f>
        <v>0.13050041821286754</v>
      </c>
      <c r="C106" s="52">
        <f>'по платежам по отдельным видам'!C109/'по платежам по отдельным видам'!C$104</f>
        <v>0.07298858021138337</v>
      </c>
      <c r="D106" s="52">
        <f>'по платежам по отдельным видам'!D109/'по платежам по отдельным видам'!D$104</f>
        <v>0.074789402487087</v>
      </c>
      <c r="E106" s="52">
        <f>'по платежам по отдельным видам'!E109/'по платежам по отдельным видам'!E$104</f>
        <v>0.05223351486591101</v>
      </c>
      <c r="F106" s="52">
        <f>'по платежам по отдельным видам'!F109/'по платежам по отдельным видам'!F$104</f>
        <v>0.20893364243122253</v>
      </c>
      <c r="G106" s="52">
        <f>'по платежам по отдельным видам'!G109/'по платежам по отдельным видам'!G$104</f>
        <v>0.10399511508479867</v>
      </c>
      <c r="H106" s="52">
        <f>'по платежам по отдельным видам'!H109/'по платежам по отдельным видам'!H$104</f>
        <v>0.09601499847178238</v>
      </c>
      <c r="I106" s="4"/>
      <c r="J106" s="52">
        <f t="shared" si="2"/>
        <v>0.023026418260399015</v>
      </c>
      <c r="K106" s="52">
        <f t="shared" si="3"/>
        <v>-0.02650530312806887</v>
      </c>
    </row>
    <row r="107" spans="1:11" ht="25.5">
      <c r="A107" s="68" t="s">
        <v>80</v>
      </c>
      <c r="B107" s="52">
        <f>'по платежам по отдельным видам'!B110/'по платежам по отдельным видам'!B$104</f>
        <v>0.019500922286553292</v>
      </c>
      <c r="C107" s="52">
        <f>'по платежам по отдельным видам'!C110/'по платежам по отдельным видам'!C$104</f>
        <v>0.004823711518802826</v>
      </c>
      <c r="D107" s="52">
        <f>'по платежам по отдельным видам'!D110/'по платежам по отдельным видам'!D$104</f>
        <v>0.014026569274733986</v>
      </c>
      <c r="E107" s="52">
        <f>'по платежам по отдельным видам'!E110/'по платежам по отдельным видам'!E$104</f>
        <v>-0.0032966670897353785</v>
      </c>
      <c r="F107" s="52">
        <f>'по платежам по отдельным видам'!F110/'по платежам по отдельным видам'!F$104</f>
        <v>-0.009112978578390557</v>
      </c>
      <c r="G107" s="52">
        <f>'по платежам по отдельным видам'!G110/'по платежам по отдельным видам'!G$104</f>
        <v>0.0012751892696968598</v>
      </c>
      <c r="H107" s="52">
        <f>'по платежам по отдельным видам'!H110/'по платежам по отдельным видам'!H$104</f>
        <v>0.0022410922802791997</v>
      </c>
      <c r="I107" s="4"/>
      <c r="J107" s="52">
        <f t="shared" si="2"/>
        <v>-0.002582619238523626</v>
      </c>
      <c r="K107" s="52">
        <f t="shared" si="3"/>
        <v>-0.018225733016856434</v>
      </c>
    </row>
    <row r="108" spans="1:11" ht="13.5">
      <c r="A108" s="68" t="s">
        <v>83</v>
      </c>
      <c r="B108" s="52">
        <f>'по платежам по отдельным видам'!B111/'по платежам по отдельным видам'!B$104</f>
        <v>4.5864946652747124E-05</v>
      </c>
      <c r="C108" s="52">
        <f>'по платежам по отдельным видам'!C111/'по платежам по отдельным видам'!C$104</f>
        <v>1.2202172661064263E-05</v>
      </c>
      <c r="D108" s="52">
        <f>'по платежам по отдельным видам'!D111/'по платежам по отдельным видам'!D$104</f>
        <v>1.2377840870750075E-06</v>
      </c>
      <c r="E108" s="52">
        <f>'по платежам по отдельным видам'!E111/'по платежам по отдельным видам'!E$104</f>
        <v>8.363104585442127E-05</v>
      </c>
      <c r="F108" s="52">
        <f>'по платежам по отдельным видам'!F111/'по платежам по отдельным видам'!F$104</f>
        <v>-9.700771169663967E-06</v>
      </c>
      <c r="G108" s="52">
        <f>'по платежам по отдельным видам'!G111/'по платежам по отдельным видам'!G$104</f>
        <v>2.1008976458644623E-05</v>
      </c>
      <c r="H108" s="52">
        <f>'по платежам по отдельным видам'!H111/'по платежам по отдельным видам'!H$104</f>
        <v>0</v>
      </c>
      <c r="I108" s="4"/>
      <c r="J108" s="52">
        <f t="shared" si="2"/>
        <v>-1.2202172661064263E-05</v>
      </c>
      <c r="K108" s="52">
        <f t="shared" si="3"/>
        <v>-2.48559701941025E-05</v>
      </c>
    </row>
    <row r="109" spans="1:11" ht="13.5">
      <c r="A109" s="68" t="s">
        <v>84</v>
      </c>
      <c r="B109" s="52">
        <f>'по платежам по отдельным видам'!B112/'по платежам по отдельным видам'!B$104</f>
        <v>0.0034108565060967442</v>
      </c>
      <c r="C109" s="52">
        <f>'по платежам по отдельным видам'!C112/'по платежам по отдельным видам'!C$104</f>
        <v>0.005308426772273259</v>
      </c>
      <c r="D109" s="52">
        <f>'по платежам по отдельным видам'!D112/'по платежам по отдельным видам'!D$104</f>
        <v>0.007976899549154886</v>
      </c>
      <c r="E109" s="52">
        <f>'по платежам по отдельным видам'!E112/'по платежам по отдельным видам'!E$104</f>
        <v>0.007771577233713823</v>
      </c>
      <c r="F109" s="52">
        <f>'по платежам по отдельным видам'!F112/'по платежам по отдельным видам'!F$104</f>
        <v>0.008473433065839215</v>
      </c>
      <c r="G109" s="52">
        <f>'по платежам по отдельным видам'!G112/'по платежам по отдельным видам'!G$104</f>
        <v>0.007305459533998466</v>
      </c>
      <c r="H109" s="52">
        <f>'по платежам по отдельным видам'!H112/'по платежам по отдельным видам'!H$104</f>
        <v>0.0202608675299852</v>
      </c>
      <c r="I109" s="4"/>
      <c r="J109" s="52">
        <f t="shared" si="2"/>
        <v>0.014952440757711941</v>
      </c>
      <c r="K109" s="52">
        <f t="shared" si="3"/>
        <v>0.003894603027901722</v>
      </c>
    </row>
    <row r="110" spans="1:11" ht="13.5">
      <c r="A110" s="68" t="s">
        <v>85</v>
      </c>
      <c r="B110" s="52">
        <f>'по платежам по отдельным видам'!B113/'по платежам по отдельным видам'!B$104</f>
        <v>0.1115676194319159</v>
      </c>
      <c r="C110" s="52">
        <f>'по платежам по отдельным видам'!C113/'по платежам по отдельным видам'!C$104</f>
        <v>0.024242672956565566</v>
      </c>
      <c r="D110" s="52">
        <f>'по платежам по отдельным видам'!D113/'по платежам по отдельным видам'!D$104</f>
        <v>0.11324706525622047</v>
      </c>
      <c r="E110" s="52">
        <f>'по платежам по отдельным видам'!E113/'по платежам по отдельным видам'!E$104</f>
        <v>0.08534099905937606</v>
      </c>
      <c r="F110" s="52">
        <f>'по платежам по отдельным видам'!F113/'по платежам по отдельным видам'!F$104</f>
        <v>0.2890547249347617</v>
      </c>
      <c r="G110" s="52">
        <f>'по платежам по отдельным видам'!G113/'по платежам по отдельным видам'!G$104</f>
        <v>0.12748174950305594</v>
      </c>
      <c r="H110" s="52">
        <f>'по платежам по отдельным видам'!H113/'по платежам по отдельным видам'!H$104</f>
        <v>0.06640606888748914</v>
      </c>
      <c r="I110" s="4"/>
      <c r="J110" s="52">
        <f t="shared" si="2"/>
        <v>0.04216339593092357</v>
      </c>
      <c r="K110" s="52">
        <f t="shared" si="3"/>
        <v>0.015914130071140037</v>
      </c>
    </row>
    <row r="111" spans="1:11" ht="25.5">
      <c r="A111" s="68" t="s">
        <v>86</v>
      </c>
      <c r="B111" s="52">
        <f>'по платежам по отдельным видам'!B114/'по платежам по отдельным видам'!B$104</f>
        <v>0.10927938043582712</v>
      </c>
      <c r="C111" s="52">
        <f>'по платежам по отдельным видам'!C114/'по платежам по отдельным видам'!C$104</f>
        <v>0.10834792054908492</v>
      </c>
      <c r="D111" s="52">
        <f>'по платежам по отдельным видам'!D114/'по платежам по отдельным видам'!D$104</f>
        <v>0.12008387076439929</v>
      </c>
      <c r="E111" s="52">
        <f>'по платежам по отдельным видам'!E114/'по платежам по отдельным видам'!E$104</f>
        <v>0.10701812031961142</v>
      </c>
      <c r="F111" s="52">
        <f>'по платежам по отдельным видам'!F114/'по платежам по отдельным видам'!F$104</f>
        <v>0.07221435324536282</v>
      </c>
      <c r="G111" s="52">
        <f>'по платежам по отдельным видам'!G114/'по платежам по отдельным видам'!G$104</f>
        <v>0.10116386436967167</v>
      </c>
      <c r="H111" s="52">
        <f>'по платежам по отдельным видам'!H114/'по платежам по отдельным видам'!H$104</f>
        <v>0.1039842637713919</v>
      </c>
      <c r="I111" s="4"/>
      <c r="J111" s="52">
        <f t="shared" si="2"/>
        <v>-0.004363656777693015</v>
      </c>
      <c r="K111" s="52">
        <f t="shared" si="3"/>
        <v>-0.008115516066155445</v>
      </c>
    </row>
    <row r="112" spans="1:11" ht="13.5">
      <c r="A112" s="68" t="s">
        <v>87</v>
      </c>
      <c r="B112" s="52">
        <f>'по платежам по отдельным видам'!B115/'по платежам по отдельным видам'!B$104</f>
        <v>0.315484241693397</v>
      </c>
      <c r="C112" s="52">
        <f>'по платежам по отдельным видам'!C115/'по платежам по отдельным видам'!C$104</f>
        <v>0.5012223687018125</v>
      </c>
      <c r="D112" s="52">
        <f>'по платежам по отдельным видам'!D115/'по платежам по отдельным видам'!D$104</f>
        <v>0.2526796509199666</v>
      </c>
      <c r="E112" s="52">
        <f>'по платежам по отдельным видам'!E115/'по платежам по отдельным видам'!E$104</f>
        <v>0.42853669850201453</v>
      </c>
      <c r="F112" s="52">
        <f>'по платежам по отдельным видам'!F115/'по платежам по отдельным видам'!F$104</f>
        <v>0.18248101349649393</v>
      </c>
      <c r="G112" s="52">
        <f>'по платежам по отдельным видам'!G115/'по платежам по отдельным видам'!G$104</f>
        <v>0.34612428289476577</v>
      </c>
      <c r="H112" s="52">
        <f>'по платежам по отдельным видам'!H115/'по платежам по отдельным видам'!H$104</f>
        <v>0.3398976283204745</v>
      </c>
      <c r="I112" s="4"/>
      <c r="J112" s="52">
        <f t="shared" si="2"/>
        <v>-0.16132474038133798</v>
      </c>
      <c r="K112" s="52">
        <f t="shared" si="3"/>
        <v>0.030640041201368762</v>
      </c>
    </row>
    <row r="113" spans="1:11" ht="13.5">
      <c r="A113" s="68" t="s">
        <v>92</v>
      </c>
      <c r="B113" s="52">
        <f>'по платежам по отдельным видам'!B116/'по платежам по отдельным видам'!B$104</f>
        <v>0.02865613124188038</v>
      </c>
      <c r="C113" s="52">
        <f>'по платежам по отдельным видам'!C116/'по платежам по отдельным видам'!C$104</f>
        <v>0.04035393044023031</v>
      </c>
      <c r="D113" s="52">
        <f>'по платежам по отдельным видам'!D116/'по платежам по отдельным видам'!D$104</f>
        <v>0.028110373685654323</v>
      </c>
      <c r="E113" s="52">
        <f>'по платежам по отдельным видам'!E116/'по платежам по отдельным видам'!E$104</f>
        <v>0.020289735672279565</v>
      </c>
      <c r="F113" s="52">
        <f>'по платежам по отдельным видам'!F116/'по платежам по отдельным видам'!F$104</f>
        <v>0.02672236476685512</v>
      </c>
      <c r="G113" s="52">
        <f>'по платежам по отдельным видам'!G116/'по платежам по отдельным видам'!G$104</f>
        <v>0.029345837371181637</v>
      </c>
      <c r="H113" s="52">
        <f>'по платежам по отдельным видам'!H116/'по платежам по отдельным видам'!H$104</f>
        <v>0.02895745588364309</v>
      </c>
      <c r="I113" s="4"/>
      <c r="J113" s="52">
        <f t="shared" si="2"/>
        <v>-0.011396474556587217</v>
      </c>
      <c r="K113" s="52">
        <f t="shared" si="3"/>
        <v>0.0006897061293012555</v>
      </c>
    </row>
    <row r="114" spans="1:11" ht="13.5">
      <c r="A114" s="68" t="s">
        <v>99</v>
      </c>
      <c r="B114" s="52">
        <f>'по платежам по отдельным видам'!B117/'по платежам по отдельным видам'!B$104</f>
        <v>0.053698170016166794</v>
      </c>
      <c r="C114" s="52">
        <f>'по платежам по отдельным видам'!C117/'по платежам по отдельным видам'!C$104</f>
        <v>0.07405159496043846</v>
      </c>
      <c r="D114" s="52">
        <f>'по платежам по отдельным видам'!D117/'по платежам по отдельным видам'!D$104</f>
        <v>0.03266058351625684</v>
      </c>
      <c r="E114" s="52">
        <f>'по платежам по отдельным видам'!E117/'по платежам по отдельным видам'!E$104</f>
        <v>0.022886265794983204</v>
      </c>
      <c r="F114" s="52">
        <f>'по платежам по отдельным видам'!F117/'по платежам по отдельным видам'!F$104</f>
        <v>0.013297678536930086</v>
      </c>
      <c r="G114" s="52">
        <f>'по платежам по отдельным видам'!G117/'по платежам по отдельным видам'!G$104</f>
        <v>0.03695437665570136</v>
      </c>
      <c r="H114" s="52">
        <f>'по платежам по отдельным видам'!H117/'по платежам по отдельным видам'!H$104</f>
        <v>0.13821127226624733</v>
      </c>
      <c r="I114" s="4"/>
      <c r="J114" s="52">
        <f t="shared" si="2"/>
        <v>0.06415967730580886</v>
      </c>
      <c r="K114" s="52">
        <f t="shared" si="3"/>
        <v>-0.016743793360465435</v>
      </c>
    </row>
    <row r="115" spans="1:11" ht="13.5">
      <c r="A115" s="68" t="s">
        <v>95</v>
      </c>
      <c r="B115" s="52">
        <f>'по платежам по отдельным видам'!B118/'по платежам по отдельным видам'!B$104</f>
        <v>0.03180249201996037</v>
      </c>
      <c r="C115" s="52">
        <f>'по платежам по отдельным видам'!C118/'по платежам по отдельным видам'!C$104</f>
        <v>0.02145824633264498</v>
      </c>
      <c r="D115" s="52">
        <f>'по платежам по отдельным видам'!D118/'по платежам по отдельным видам'!D$104</f>
        <v>0.056779099395147546</v>
      </c>
      <c r="E115" s="52">
        <f>'по платежам по отдельным видам'!E118/'по платежам по отдельным видам'!E$104</f>
        <v>0.025452650553486916</v>
      </c>
      <c r="F115" s="52">
        <f>'по платежам по отдельным видам'!F118/'по платежам по отдельным видам'!F$104</f>
        <v>0.030411900640546514</v>
      </c>
      <c r="G115" s="52">
        <f>'по платежам по отдельным видам'!G118/'по платежам по отдельным видам'!G$104</f>
        <v>0.03249793183198509</v>
      </c>
      <c r="H115" s="52">
        <f>'по платежам по отдельным видам'!H118/'по платежам по отдельным видам'!H$104</f>
        <v>0.03449645169214503</v>
      </c>
      <c r="I115" s="4"/>
      <c r="J115" s="52">
        <f t="shared" si="2"/>
        <v>0.013038205359500052</v>
      </c>
      <c r="K115" s="52">
        <f t="shared" si="3"/>
        <v>0.0006954398120247243</v>
      </c>
    </row>
    <row r="116" spans="1:11" ht="13.5">
      <c r="A116" s="68"/>
      <c r="B116" s="52"/>
      <c r="C116" s="52"/>
      <c r="D116" s="52"/>
      <c r="E116" s="52"/>
      <c r="F116" s="52"/>
      <c r="G116" s="52"/>
      <c r="H116" s="52"/>
      <c r="I116" s="4"/>
      <c r="J116" s="51"/>
      <c r="K116" s="51"/>
    </row>
    <row r="117" spans="1:11" ht="13.5">
      <c r="A117" s="67" t="s">
        <v>88</v>
      </c>
      <c r="B117" s="51">
        <f>'по платежам по отдельным видам'!B120/'по платежам по отдельным видам'!B$104</f>
        <v>0.13942625676269413</v>
      </c>
      <c r="C117" s="51">
        <f>'по платежам по отдельным видам'!C120/'по платежам по отдельным видам'!C$104</f>
        <v>0.11385946854079194</v>
      </c>
      <c r="D117" s="51">
        <f>'по платежам по отдельным видам'!D120/'по платежам по отдельным видам'!D$104</f>
        <v>0.2560084071615497</v>
      </c>
      <c r="E117" s="51">
        <f>'по платежам по отдельным видам'!E120/'по платежам по отдельным видам'!E$104</f>
        <v>0.20328225047218698</v>
      </c>
      <c r="F117" s="51">
        <f>'по платежам по отдельным видам'!F120/'по платежам по отдельным видам'!F$104</f>
        <v>0.14382577896414703</v>
      </c>
      <c r="G117" s="51">
        <f>'по платежам по отдельным видам'!G120/'по платежам по отдельным видам'!G$104</f>
        <v>0.17409589053376268</v>
      </c>
      <c r="H117" s="51">
        <f>'по платежам по отдельным видам'!H120/'по платежам по отдельным видам'!H$104</f>
        <v>0.14605200935192772</v>
      </c>
      <c r="I117" s="4"/>
      <c r="J117" s="51">
        <f t="shared" si="2"/>
        <v>0.032192540811135775</v>
      </c>
      <c r="K117" s="51">
        <f t="shared" si="3"/>
        <v>0.03466963377106855</v>
      </c>
    </row>
    <row r="118" spans="1:11" ht="13.5">
      <c r="A118" s="68" t="s">
        <v>93</v>
      </c>
      <c r="B118" s="52">
        <f>'по платежам по отдельным видам'!B121/'по платежам по отдельным видам'!B$104</f>
        <v>0.10056435423563918</v>
      </c>
      <c r="C118" s="52">
        <f>'по платежам по отдельным видам'!C121/'по платежам по отдельным видам'!C$104</f>
        <v>0.07874447349953013</v>
      </c>
      <c r="D118" s="52">
        <f>'по платежам по отдельным видам'!D121/'по платежам по отдельным видам'!D$104</f>
        <v>0.12814935439471917</v>
      </c>
      <c r="E118" s="52">
        <f>'по платежам по отдельным видам'!E121/'по платежам по отдельным видам'!E$104</f>
        <v>0.16820609145930887</v>
      </c>
      <c r="F118" s="52">
        <f>'по платежам по отдельным видам'!F121/'по платежам по отдельным видам'!F$104</f>
        <v>0.12177396030351453</v>
      </c>
      <c r="G118" s="52">
        <f>'по платежам по отдельным видам'!G121/'по платежам по отдельным видам'!G$104</f>
        <v>0.12204914205771426</v>
      </c>
      <c r="H118" s="52">
        <f>'по платежам по отдельным видам'!H121/'по платежам по отдельным видам'!H$104</f>
        <v>0.11035425156764218</v>
      </c>
      <c r="I118" s="4"/>
      <c r="J118" s="52">
        <f t="shared" si="2"/>
        <v>0.03160977806811205</v>
      </c>
      <c r="K118" s="52">
        <f t="shared" si="3"/>
        <v>0.02148478782207508</v>
      </c>
    </row>
    <row r="119" spans="1:11" ht="13.5">
      <c r="A119" s="68" t="s">
        <v>90</v>
      </c>
      <c r="B119" s="52">
        <f>'по платежам по отдельным видам'!B122/'по платежам по отдельным видам'!B$104</f>
        <v>0.0027188139120985647</v>
      </c>
      <c r="C119" s="52">
        <f>'по платежам по отдельным видам'!C122/'по платежам по отдельным видам'!C$104</f>
        <v>0.0003936806232227575</v>
      </c>
      <c r="D119" s="52">
        <f>'по платежам по отдельным видам'!D122/'по платежам по отдельным видам'!D$104</f>
        <v>0.00013739403366532584</v>
      </c>
      <c r="E119" s="52">
        <f>'по платежам по отдельным видам'!E122/'по платежам по отдельным видам'!E$104</f>
        <v>0.0005731972594862389</v>
      </c>
      <c r="F119" s="52">
        <f>'по платежам по отдельным видам'!F122/'по платежам по отдельным видам'!F$104</f>
        <v>1.3727630573414216E-05</v>
      </c>
      <c r="G119" s="52">
        <f>'по платежам по отдельным видам'!G122/'по платежам по отдельным видам'!G$104</f>
        <v>0.0002806892527485924</v>
      </c>
      <c r="H119" s="52">
        <f>'по платежам по отдельным видам'!H122/'по платежам по отдельным видам'!H$104</f>
        <v>1.1432182216183021E-05</v>
      </c>
      <c r="I119" s="4"/>
      <c r="J119" s="52">
        <f t="shared" si="2"/>
        <v>-0.0003822484410065745</v>
      </c>
      <c r="K119" s="52">
        <f t="shared" si="3"/>
        <v>-0.0024381246593499725</v>
      </c>
    </row>
    <row r="120" spans="1:11" ht="13.5">
      <c r="A120" s="68" t="s">
        <v>91</v>
      </c>
      <c r="B120" s="52">
        <f>'по платежам по отдельным видам'!B123/'по платежам по отдельным видам'!B$104</f>
        <v>0.015240238230834854</v>
      </c>
      <c r="C120" s="52">
        <f>'по платежам по отдельным видам'!C123/'по платежам по отдельным видам'!C$104</f>
        <v>0.02046111689376355</v>
      </c>
      <c r="D120" s="52">
        <f>'по платежам по отдельным видам'!D123/'по платежам по отдельным видам'!D$104</f>
        <v>0.04325023897587923</v>
      </c>
      <c r="E120" s="52">
        <f>'по платежам по отдельным видам'!E123/'по платежам по отдельным видам'!E$104</f>
        <v>0.02185252496791508</v>
      </c>
      <c r="F120" s="52">
        <f>'по платежам по отдельным видам'!F123/'по платежам по отдельным видам'!F$104</f>
        <v>0.013717583346131256</v>
      </c>
      <c r="G120" s="52">
        <f>'по платежам по отдельным видам'!G123/'по платежам по отдельным видам'!G$104</f>
        <v>0.024030194051703938</v>
      </c>
      <c r="H120" s="52">
        <f>'по платежам по отдельным видам'!H123/'по платежам по отдельным видам'!H$104</f>
        <v>0.025550609692551934</v>
      </c>
      <c r="I120" s="4"/>
      <c r="J120" s="52">
        <f t="shared" si="2"/>
        <v>0.005089492798788384</v>
      </c>
      <c r="K120" s="52">
        <f t="shared" si="3"/>
        <v>0.008789955820869083</v>
      </c>
    </row>
    <row r="121" spans="1:11" ht="13.5">
      <c r="A121" s="68" t="s">
        <v>94</v>
      </c>
      <c r="B121" s="52">
        <f>'по платежам по отдельным видам'!B124/'по платежам по отдельным видам'!B$104</f>
        <v>0.02090285038412152</v>
      </c>
      <c r="C121" s="52">
        <f>'по платежам по отдельным видам'!C124/'по платежам по отдельным видам'!C$104</f>
        <v>0.014260197524275505</v>
      </c>
      <c r="D121" s="52">
        <f>'по платежам по отдельным видам'!D124/'по платежам по отдельным видам'!D$104</f>
        <v>0.08447141975728596</v>
      </c>
      <c r="E121" s="52">
        <f>'по платежам по отдельным видам'!E124/'по платежам по отдельным видам'!E$104</f>
        <v>0.01265043678547679</v>
      </c>
      <c r="F121" s="52">
        <f>'по платежам по отдельным видам'!F124/'по платежам по отдельным видам'!F$104</f>
        <v>0.008320507683927818</v>
      </c>
      <c r="G121" s="52">
        <f>'по платежам по отдельным видам'!G124/'по платежам по отдельным видам'!G$104</f>
        <v>0.027735865171595875</v>
      </c>
      <c r="H121" s="52">
        <f>'по платежам по отдельным видам'!H124/'по платежам по отдельным видам'!H$104</f>
        <v>0.010135715909517413</v>
      </c>
      <c r="I121" s="4"/>
      <c r="J121" s="52">
        <f t="shared" si="2"/>
        <v>-0.004124481614758093</v>
      </c>
      <c r="K121" s="52">
        <f t="shared" si="3"/>
        <v>0.006833014787474355</v>
      </c>
    </row>
    <row r="122" spans="1:11" ht="13.5">
      <c r="A122" s="2"/>
      <c r="B122" s="4"/>
      <c r="C122" s="4"/>
      <c r="D122" s="4"/>
      <c r="E122" s="4"/>
      <c r="F122" s="4"/>
      <c r="G122" s="4"/>
      <c r="H122" s="4"/>
      <c r="I122" s="4"/>
      <c r="J122" s="51"/>
      <c r="K122" s="51"/>
    </row>
    <row r="123" spans="1:11" ht="13.5">
      <c r="A123" s="2"/>
      <c r="B123" s="4"/>
      <c r="C123" s="4"/>
      <c r="D123" s="4"/>
      <c r="E123" s="4"/>
      <c r="F123" s="4"/>
      <c r="G123" s="4"/>
      <c r="H123" s="4"/>
      <c r="I123" s="4"/>
      <c r="J123" s="51"/>
      <c r="K123" s="51"/>
    </row>
    <row r="124" spans="1:11" ht="13.5">
      <c r="A124" s="71" t="s">
        <v>109</v>
      </c>
      <c r="B124" s="49"/>
      <c r="C124" s="49"/>
      <c r="D124" s="49"/>
      <c r="E124" s="49"/>
      <c r="F124" s="49"/>
      <c r="G124" s="49"/>
      <c r="H124" s="49"/>
      <c r="I124" s="4"/>
      <c r="J124" s="51"/>
      <c r="K124" s="51"/>
    </row>
    <row r="125" spans="1:11" ht="13.5">
      <c r="A125" s="71" t="s">
        <v>98</v>
      </c>
      <c r="B125" s="51">
        <f>'по платежам по отдельным видам'!B128/'по платежам по отдельным видам'!B$128</f>
        <v>1</v>
      </c>
      <c r="C125" s="51">
        <f>'по платежам по отдельным видам'!C128/'по платежам по отдельным видам'!C$128</f>
        <v>1</v>
      </c>
      <c r="D125" s="51">
        <f>'по платежам по отдельным видам'!D128/'по платежам по отдельным видам'!D$128</f>
        <v>1</v>
      </c>
      <c r="E125" s="51">
        <f>'по платежам по отдельным видам'!E128/'по платежам по отдельным видам'!E$128</f>
        <v>1</v>
      </c>
      <c r="F125" s="51">
        <f>'по платежам по отдельным видам'!F128/'по платежам по отдельным видам'!F$128</f>
        <v>1</v>
      </c>
      <c r="G125" s="51">
        <f>'по платежам по отдельным видам'!G128/'по платежам по отдельным видам'!G$128</f>
        <v>1</v>
      </c>
      <c r="H125" s="51">
        <f>'по платежам по отдельным видам'!H128/'по платежам по отдельным видам'!H$128</f>
        <v>1</v>
      </c>
      <c r="I125" s="4"/>
      <c r="J125" s="51">
        <f t="shared" si="2"/>
        <v>0</v>
      </c>
      <c r="K125" s="51">
        <f t="shared" si="3"/>
        <v>0</v>
      </c>
    </row>
    <row r="126" spans="1:11" ht="13.5">
      <c r="A126" s="6"/>
      <c r="B126" s="51"/>
      <c r="C126" s="51"/>
      <c r="D126" s="51"/>
      <c r="E126" s="51"/>
      <c r="F126" s="51"/>
      <c r="G126" s="51"/>
      <c r="H126" s="51"/>
      <c r="I126" s="4"/>
      <c r="J126" s="51"/>
      <c r="K126" s="51"/>
    </row>
    <row r="127" spans="1:11" ht="13.5">
      <c r="A127" s="6" t="s">
        <v>100</v>
      </c>
      <c r="B127" s="51">
        <f>'по платежам по отдельным видам'!B130/'по платежам по отдельным видам'!B$128</f>
        <v>0.06853193308507827</v>
      </c>
      <c r="C127" s="51">
        <f>'по платежам по отдельным видам'!C130/'по платежам по отдельным видам'!C$128</f>
        <v>0.06570420691159577</v>
      </c>
      <c r="D127" s="51">
        <f>'по платежам по отдельным видам'!D130/'по платежам по отдельным видам'!D$128</f>
        <v>0.062300707035470006</v>
      </c>
      <c r="E127" s="51">
        <f>'по платежам по отдельным видам'!E130/'по платежам по отдельным видам'!E$128</f>
        <v>0.06712395392290357</v>
      </c>
      <c r="F127" s="51">
        <f>'по платежам по отдельным видам'!F130/'по платежам по отдельным видам'!F$128</f>
        <v>0.0661517726088711</v>
      </c>
      <c r="G127" s="51">
        <f>'по платежам по отдельным видам'!G130/'по платежам по отдельным видам'!G$128</f>
        <v>0.06532677874170968</v>
      </c>
      <c r="H127" s="51">
        <f>'по платежам по отдельным видам'!H130/'по платежам по отдельным видам'!H$128</f>
        <v>0.059842298523925856</v>
      </c>
      <c r="I127" s="4"/>
      <c r="J127" s="51">
        <f t="shared" si="2"/>
        <v>-0.005861908387669916</v>
      </c>
      <c r="K127" s="51">
        <f t="shared" si="3"/>
        <v>-0.0032051543433685853</v>
      </c>
    </row>
    <row r="128" spans="1:11" ht="13.5">
      <c r="A128" s="6"/>
      <c r="B128" s="51"/>
      <c r="C128" s="51"/>
      <c r="D128" s="51"/>
      <c r="E128" s="51"/>
      <c r="F128" s="51"/>
      <c r="G128" s="51"/>
      <c r="H128" s="51"/>
      <c r="I128" s="4"/>
      <c r="J128" s="51"/>
      <c r="K128" s="51"/>
    </row>
    <row r="129" spans="1:11" ht="13.5">
      <c r="A129" s="67" t="s">
        <v>81</v>
      </c>
      <c r="B129" s="51">
        <f>'по платежам по отдельным видам'!B132/'по платежам по отдельным видам'!B$128</f>
        <v>0.811806194443356</v>
      </c>
      <c r="C129" s="51">
        <f>'по платежам по отдельным видам'!C132/'по платежам по отдельным видам'!C$128</f>
        <v>0.772784885393333</v>
      </c>
      <c r="D129" s="51">
        <f>'по платежам по отдельным видам'!D132/'по платежам по отдельным видам'!D$128</f>
        <v>0.7767217217386598</v>
      </c>
      <c r="E129" s="51">
        <f>'по платежам по отдельным видам'!E132/'по платежам по отдельным видам'!E$128</f>
        <v>0.7940759088168381</v>
      </c>
      <c r="F129" s="51">
        <f>'по платежам по отдельным видам'!F132/'по платежам по отдельным видам'!F$128</f>
        <v>0.7384032862521054</v>
      </c>
      <c r="G129" s="51">
        <f>'по платежам по отдельным видам'!G132/'по платежам по отдельным видам'!G$128</f>
        <v>0.7708242494291213</v>
      </c>
      <c r="H129" s="51">
        <f>'по платежам по отдельным видам'!H132/'по платежам по отдельным видам'!H$128</f>
        <v>0.7296598828155045</v>
      </c>
      <c r="I129" s="4"/>
      <c r="J129" s="51">
        <f t="shared" si="2"/>
        <v>-0.043125002577828475</v>
      </c>
      <c r="K129" s="51">
        <f t="shared" si="3"/>
        <v>-0.04098194501423469</v>
      </c>
    </row>
    <row r="130" spans="1:11" ht="13.5">
      <c r="A130" s="68" t="s">
        <v>79</v>
      </c>
      <c r="B130" s="52">
        <f>'по платежам по отдельным видам'!B133/'по платежам по отдельным видам'!B$128</f>
        <v>0.30584561241056785</v>
      </c>
      <c r="C130" s="52">
        <f>'по платежам по отдельным видам'!C133/'по платежам по отдельным видам'!C$128</f>
        <v>0.23051187095545178</v>
      </c>
      <c r="D130" s="52">
        <f>'по платежам по отдельным видам'!D133/'по платежам по отдельным видам'!D$128</f>
        <v>0.27947997975079447</v>
      </c>
      <c r="E130" s="52">
        <f>'по платежам по отдельным видам'!E133/'по платежам по отдельным видам'!E$128</f>
        <v>0.3006649937428737</v>
      </c>
      <c r="F130" s="52">
        <f>'по платежам по отдельным видам'!F133/'по платежам по отдельным видам'!F$128</f>
        <v>0.2780508749356067</v>
      </c>
      <c r="G130" s="52">
        <f>'по платежам по отдельным видам'!G133/'по платежам по отдельным видам'!G$128</f>
        <v>0.2723908506912553</v>
      </c>
      <c r="H130" s="52">
        <f>'по платежам по отдельным видам'!H133/'по платежам по отдельным видам'!H$128</f>
        <v>0.24076679893709446</v>
      </c>
      <c r="I130" s="4"/>
      <c r="J130" s="52">
        <f t="shared" si="2"/>
        <v>0.01025492798164268</v>
      </c>
      <c r="K130" s="52">
        <f t="shared" si="3"/>
        <v>-0.033454761719312553</v>
      </c>
    </row>
    <row r="131" spans="1:11" ht="25.5">
      <c r="A131" s="68" t="s">
        <v>80</v>
      </c>
      <c r="B131" s="52">
        <f>'по платежам по отдельным видам'!B134/'по платежам по отдельным видам'!B$128</f>
        <v>0.004498078034897925</v>
      </c>
      <c r="C131" s="52">
        <f>'по платежам по отдельным видам'!C134/'по платежам по отдельным видам'!C$128</f>
        <v>0.006466662021768497</v>
      </c>
      <c r="D131" s="52">
        <f>'по платежам по отдельным видам'!D134/'по платежам по отдельным видам'!D$128</f>
        <v>0.005500742446709106</v>
      </c>
      <c r="E131" s="52">
        <f>'по платежам по отдельным видам'!E134/'по платежам по отдельным видам'!E$128</f>
        <v>-0.0002345351632145938</v>
      </c>
      <c r="F131" s="52">
        <f>'по платежам по отдельным видам'!F134/'по платежам по отдельным видам'!F$128</f>
        <v>0.006410948580279203</v>
      </c>
      <c r="G131" s="52">
        <f>'по платежам по отдельным видам'!G134/'по платежам по отдельным видам'!G$128</f>
        <v>0.004491668186835437</v>
      </c>
      <c r="H131" s="52">
        <f>'по платежам по отдельным видам'!H134/'по платежам по отдельным видам'!H$128</f>
        <v>0.006016055736628504</v>
      </c>
      <c r="I131" s="4"/>
      <c r="J131" s="52">
        <f t="shared" si="2"/>
        <v>-0.0004506062851399933</v>
      </c>
      <c r="K131" s="52">
        <f t="shared" si="3"/>
        <v>-6.409848062488045E-06</v>
      </c>
    </row>
    <row r="132" spans="1:11" ht="13.5">
      <c r="A132" s="68"/>
      <c r="B132" s="52">
        <f>'по платежам по отдельным видам'!B135/'по платежам по отдельным видам'!B$128</f>
        <v>0</v>
      </c>
      <c r="C132" s="52">
        <f>'по платежам по отдельным видам'!C135/'по платежам по отдельным видам'!C$128</f>
        <v>0</v>
      </c>
      <c r="D132" s="52">
        <f>'по платежам по отдельным видам'!D135/'по платежам по отдельным видам'!D$128</f>
        <v>0</v>
      </c>
      <c r="E132" s="52">
        <f>'по платежам по отдельным видам'!E135/'по платежам по отдельным видам'!E$128</f>
        <v>0</v>
      </c>
      <c r="F132" s="52">
        <f>'по платежам по отдельным видам'!F135/'по платежам по отдельным видам'!F$128</f>
        <v>0</v>
      </c>
      <c r="G132" s="52">
        <f>'по платежам по отдельным видам'!G135/'по платежам по отдельным видам'!G$128</f>
        <v>0</v>
      </c>
      <c r="H132" s="52">
        <f>'по платежам по отдельным видам'!H135/'по платежам по отдельным видам'!H$128</f>
        <v>0</v>
      </c>
      <c r="I132" s="4"/>
      <c r="J132" s="52">
        <f t="shared" si="2"/>
        <v>0</v>
      </c>
      <c r="K132" s="52">
        <f t="shared" si="3"/>
        <v>0</v>
      </c>
    </row>
    <row r="133" spans="1:11" ht="13.5">
      <c r="A133" s="68" t="s">
        <v>83</v>
      </c>
      <c r="B133" s="52">
        <f>'по платежам по отдельным видам'!B136/'по платежам по отдельным видам'!B$128</f>
        <v>0.0737522591864141</v>
      </c>
      <c r="C133" s="52">
        <f>'по платежам по отдельным видам'!C136/'по платежам по отдельным видам'!C$128</f>
        <v>0.10067902362080039</v>
      </c>
      <c r="D133" s="52">
        <f>'по платежам по отдельным видам'!D136/'по платежам по отдельным видам'!D$128</f>
        <v>0.08194453860549049</v>
      </c>
      <c r="E133" s="52">
        <f>'по платежам по отдельным видам'!E136/'по платежам по отдельным видам'!E$128</f>
        <v>0.025704424552960327</v>
      </c>
      <c r="F133" s="52">
        <f>'по платежам по отдельным видам'!F136/'по платежам по отдельным видам'!F$128</f>
        <v>0.027285200191903693</v>
      </c>
      <c r="G133" s="52">
        <f>'по платежам по отдельным видам'!G136/'по платежам по отдельным видам'!G$128</f>
        <v>0.058800676209006406</v>
      </c>
      <c r="H133" s="52">
        <f>'по платежам по отдельным видам'!H136/'по платежам по отдельным видам'!H$128</f>
        <v>0.01303137439519964</v>
      </c>
      <c r="I133" s="4"/>
      <c r="J133" s="52">
        <f t="shared" si="2"/>
        <v>-0.08764764922560075</v>
      </c>
      <c r="K133" s="52">
        <f t="shared" si="3"/>
        <v>-0.014951582977407687</v>
      </c>
    </row>
    <row r="134" spans="1:11" ht="13.5">
      <c r="A134" s="68" t="s">
        <v>84</v>
      </c>
      <c r="B134" s="52">
        <f>'по платежам по отдельным видам'!B137/'по платежам по отдельным видам'!B$128</f>
        <v>0.05901793116007059</v>
      </c>
      <c r="C134" s="52">
        <f>'по платежам по отдельным видам'!C137/'по платежам по отдельным видам'!C$128</f>
        <v>0.08839360180844757</v>
      </c>
      <c r="D134" s="52">
        <f>'по платежам по отдельным видам'!D137/'по платежам по отдельным видам'!D$128</f>
        <v>0.07269967299783468</v>
      </c>
      <c r="E134" s="52">
        <f>'по платежам по отдельным видам'!E137/'по платежам по отдельным видам'!E$128</f>
        <v>0.08497433334064786</v>
      </c>
      <c r="F134" s="52">
        <f>'по платежам по отдельным видам'!F137/'по платежам по отдельным видам'!F$128</f>
        <v>0.07574327941074653</v>
      </c>
      <c r="G134" s="52">
        <f>'по платежам по отдельным видам'!G137/'по платежам по отдельным видам'!G$128</f>
        <v>0.08049671009083255</v>
      </c>
      <c r="H134" s="52">
        <f>'по платежам по отдельным видам'!H137/'по платежам по отдельным видам'!H$128</f>
        <v>0.11695753880939276</v>
      </c>
      <c r="I134" s="4"/>
      <c r="J134" s="52">
        <f aca="true" t="shared" si="4" ref="J134:J171">H134-C134</f>
        <v>0.028563937000945186</v>
      </c>
      <c r="K134" s="52">
        <f aca="true" t="shared" si="5" ref="K134:K171">G134-B134</f>
        <v>0.021478778930761958</v>
      </c>
    </row>
    <row r="135" spans="1:11" ht="13.5">
      <c r="A135" s="68" t="s">
        <v>85</v>
      </c>
      <c r="B135" s="52">
        <f>'по платежам по отдельным видам'!B138/'по платежам по отдельным видам'!B$128</f>
        <v>0.027770868195342337</v>
      </c>
      <c r="C135" s="52">
        <f>'по платежам по отдельным видам'!C138/'по платежам по отдельным видам'!C$128</f>
        <v>0.015997819661923856</v>
      </c>
      <c r="D135" s="52">
        <f>'по платежам по отдельным видам'!D138/'по платежам по отдельным видам'!D$128</f>
        <v>0.043976468532650165</v>
      </c>
      <c r="E135" s="52">
        <f>'по платежам по отдельным видам'!E138/'по платежам по отдельным видам'!E$128</f>
        <v>0.03328515728983515</v>
      </c>
      <c r="F135" s="52">
        <f>'по платежам по отдельным видам'!F138/'по платежам по отдельным видам'!F$128</f>
        <v>0.06839624694441152</v>
      </c>
      <c r="G135" s="52">
        <f>'по платежам по отдельным видам'!G138/'по платежам по отдельным видам'!G$128</f>
        <v>0.040248291780870506</v>
      </c>
      <c r="H135" s="52">
        <f>'по платежам по отдельным видам'!H138/'по платежам по отдельным видам'!H$128</f>
        <v>0.030762419385858695</v>
      </c>
      <c r="I135" s="4"/>
      <c r="J135" s="52">
        <f t="shared" si="4"/>
        <v>0.014764599723934839</v>
      </c>
      <c r="K135" s="52">
        <f t="shared" si="5"/>
        <v>0.012477423585528169</v>
      </c>
    </row>
    <row r="136" spans="1:11" ht="25.5">
      <c r="A136" s="68" t="s">
        <v>86</v>
      </c>
      <c r="B136" s="52">
        <f>'по платежам по отдельным видам'!B139/'по платежам по отдельным видам'!B$128</f>
        <v>0.07532489698501177</v>
      </c>
      <c r="C136" s="52">
        <f>'по платежам по отдельным видам'!C139/'по платежам по отдельным видам'!C$128</f>
        <v>0.0763476368238631</v>
      </c>
      <c r="D136" s="52">
        <f>'по платежам по отдельным видам'!D139/'по платежам по отдельным видам'!D$128</f>
        <v>0.08132063953382555</v>
      </c>
      <c r="E136" s="52">
        <f>'по платежам по отдельным видам'!E139/'по платежам по отдельным видам'!E$128</f>
        <v>0.0764009060811571</v>
      </c>
      <c r="F136" s="52">
        <f>'по платежам по отдельным видам'!F139/'по платежам по отдельным видам'!F$128</f>
        <v>0.059769621656408534</v>
      </c>
      <c r="G136" s="52">
        <f>'по платежам по отдельным видам'!G139/'по платежам по отдельным видам'!G$128</f>
        <v>0.07355031725120383</v>
      </c>
      <c r="H136" s="52">
        <f>'по платежам по отдельным видам'!H139/'по платежам по отдельным видам'!H$128</f>
        <v>0.07744676292611916</v>
      </c>
      <c r="I136" s="4"/>
      <c r="J136" s="52">
        <f t="shared" si="4"/>
        <v>0.0010991261022560567</v>
      </c>
      <c r="K136" s="52">
        <f t="shared" si="5"/>
        <v>-0.0017745797338079433</v>
      </c>
    </row>
    <row r="137" spans="1:11" ht="13.5">
      <c r="A137" s="68" t="s">
        <v>87</v>
      </c>
      <c r="B137" s="52">
        <f>'по платежам по отдельным видам'!B140/'по платежам по отдельным видам'!B$128</f>
        <v>0.10201332260836936</v>
      </c>
      <c r="C137" s="52">
        <f>'по платежам по отдельным видам'!C140/'по платежам по отдельным видам'!C$128</f>
        <v>0.13848858867342534</v>
      </c>
      <c r="D137" s="52">
        <f>'по платежам по отдельным видам'!D140/'по платежам по отдельным видам'!D$128</f>
        <v>0.09012818093636281</v>
      </c>
      <c r="E137" s="52">
        <f>'по платежам по отдельным видам'!E140/'по платежам по отдельным видам'!E$128</f>
        <v>0.14688045871725608</v>
      </c>
      <c r="F137" s="52">
        <f>'по платежам по отдельным видам'!F140/'по платежам по отдельным видам'!F$128</f>
        <v>0.09414659769517178</v>
      </c>
      <c r="G137" s="52">
        <f>'по платежам по отдельным видам'!G140/'по платежам по отдельным видам'!G$128</f>
        <v>0.11770114537366344</v>
      </c>
      <c r="H137" s="52">
        <f>'по платежам по отдельным видам'!H140/'по платежам по отдельным видам'!H$128</f>
        <v>0.12030746899820255</v>
      </c>
      <c r="I137" s="4"/>
      <c r="J137" s="52">
        <f t="shared" si="4"/>
        <v>-0.01818111967522279</v>
      </c>
      <c r="K137" s="52">
        <f t="shared" si="5"/>
        <v>0.015687822765294082</v>
      </c>
    </row>
    <row r="138" spans="1:11" ht="13.5">
      <c r="A138" s="68" t="s">
        <v>92</v>
      </c>
      <c r="B138" s="52">
        <f>'по платежам по отдельным видам'!B141/'по платежам по отдельным видам'!B$128</f>
        <v>0</v>
      </c>
      <c r="C138" s="52">
        <f>'по платежам по отдельным видам'!C141/'по платежам по отдельным видам'!C$128</f>
        <v>0</v>
      </c>
      <c r="D138" s="52">
        <f>'по платежам по отдельным видам'!D141/'по платежам по отдельным видам'!D$128</f>
        <v>0</v>
      </c>
      <c r="E138" s="52">
        <f>'по платежам по отдельным видам'!E141/'по платежам по отдельным видам'!E$128</f>
        <v>0</v>
      </c>
      <c r="F138" s="52">
        <f>'по платежам по отдельным видам'!F141/'по платежам по отдельным видам'!F$128</f>
        <v>0</v>
      </c>
      <c r="G138" s="52">
        <f>'по платежам по отдельным видам'!G141/'по платежам по отдельным видам'!G$128</f>
        <v>0</v>
      </c>
      <c r="H138" s="52">
        <f>'по платежам по отдельным видам'!H141/'по платежам по отдельным видам'!H$128</f>
        <v>0</v>
      </c>
      <c r="I138" s="4"/>
      <c r="J138" s="52">
        <f t="shared" si="4"/>
        <v>0</v>
      </c>
      <c r="K138" s="52">
        <f t="shared" si="5"/>
        <v>0</v>
      </c>
    </row>
    <row r="139" spans="1:11" ht="13.5">
      <c r="A139" s="68" t="s">
        <v>99</v>
      </c>
      <c r="B139" s="52">
        <f>'по платежам по отдельным видам'!B142/'по платежам по отдельным видам'!B$128</f>
        <v>0.08732517180305749</v>
      </c>
      <c r="C139" s="52">
        <f>'по платежам по отдельным видам'!C142/'по платежам по отдельным видам'!C$128</f>
        <v>0.06463285940121988</v>
      </c>
      <c r="D139" s="52">
        <f>'по платежам по отдельным видам'!D142/'по платежам по отдельным видам'!D$128</f>
        <v>0.06509908331191548</v>
      </c>
      <c r="E139" s="52">
        <f>'по платежам по отдельным видам'!E142/'по платежам по отдельным видам'!E$128</f>
        <v>0.06818777002113006</v>
      </c>
      <c r="F139" s="52">
        <f>'по платежам по отдельным видам'!F142/'по платежам по отдельным видам'!F$128</f>
        <v>0.08851311274677708</v>
      </c>
      <c r="G139" s="52">
        <f>'по платежам по отдельным видам'!G142/'по платежам по отдельным видам'!G$128</f>
        <v>0.0715026396166307</v>
      </c>
      <c r="H139" s="52">
        <f>'по платежам по отдельным видам'!H142/'по платежам по отдельным видам'!H$128</f>
        <v>0.055248896189239324</v>
      </c>
      <c r="I139" s="4"/>
      <c r="J139" s="52">
        <f t="shared" si="4"/>
        <v>-0.009383963211980553</v>
      </c>
      <c r="K139" s="52">
        <f t="shared" si="5"/>
        <v>-0.01582253218642679</v>
      </c>
    </row>
    <row r="140" spans="1:11" ht="13.5">
      <c r="A140" s="68" t="s">
        <v>95</v>
      </c>
      <c r="B140" s="52">
        <f>'по платежам по отдельным видам'!B143/'по платежам по отдельным видам'!B$128</f>
        <v>0.07625805405962456</v>
      </c>
      <c r="C140" s="52">
        <f>'по платежам по отдельным видам'!C143/'по платежам по отдельным видам'!C$128</f>
        <v>0.05126682242643258</v>
      </c>
      <c r="D140" s="52">
        <f>'по платежам по отдельным видам'!D143/'по платежам по отдельным видам'!D$128</f>
        <v>0.056572415623077126</v>
      </c>
      <c r="E140" s="52">
        <f>'по платежам по отдельным видам'!E143/'по платежам по отдельным видам'!E$128</f>
        <v>0.058212400234192316</v>
      </c>
      <c r="F140" s="52">
        <f>'по платежам по отдельным видам'!F143/'по платежам по отдельным видам'!F$128</f>
        <v>0.04008740409080034</v>
      </c>
      <c r="G140" s="52">
        <f>'по платежам по отдельным видам'!G143/'по платежам по отдельным видам'!G$128</f>
        <v>0.05164195022882312</v>
      </c>
      <c r="H140" s="52">
        <f>'по платежам по отдельным видам'!H143/'по платежам по отдельным видам'!H$128</f>
        <v>0.0691225674377693</v>
      </c>
      <c r="I140" s="4"/>
      <c r="J140" s="52">
        <f t="shared" si="4"/>
        <v>0.017855745011336722</v>
      </c>
      <c r="K140" s="52">
        <f t="shared" si="5"/>
        <v>-0.024616103830801442</v>
      </c>
    </row>
    <row r="141" spans="1:11" ht="13.5">
      <c r="A141" s="68"/>
      <c r="B141" s="51"/>
      <c r="C141" s="51"/>
      <c r="D141" s="51"/>
      <c r="E141" s="51"/>
      <c r="F141" s="51"/>
      <c r="G141" s="51"/>
      <c r="H141" s="51"/>
      <c r="I141" s="4"/>
      <c r="J141" s="51"/>
      <c r="K141" s="51"/>
    </row>
    <row r="142" spans="1:11" ht="13.5">
      <c r="A142" s="67" t="s">
        <v>88</v>
      </c>
      <c r="B142" s="51">
        <f>'по платежам по отдельным видам'!B145/'по платежам по отдельным видам'!B$128</f>
        <v>0.118562515240978</v>
      </c>
      <c r="C142" s="51">
        <f>'по платежам по отдельным видам'!C145/'по платежам по отдельным видам'!C$128</f>
        <v>0.1614273185905155</v>
      </c>
      <c r="D142" s="51">
        <f>'по платежам по отдельным видам'!D145/'по платежам по отдельным видам'!D$128</f>
        <v>0.16070918117158448</v>
      </c>
      <c r="E142" s="51">
        <f>'по платежам по отдельным видам'!E145/'по платежам по отдельным видам'!E$128</f>
        <v>0.13749479894182196</v>
      </c>
      <c r="F142" s="51">
        <f>'по платежам по отдельным видам'!F145/'по платежам по отдельным видам'!F$128</f>
        <v>0.1947358644684833</v>
      </c>
      <c r="G142" s="51">
        <f>'по платежам по отдельным видам'!G145/'по платежам по отдельным видам'!G$128</f>
        <v>0.16325262764400505</v>
      </c>
      <c r="H142" s="51">
        <f>'по платежам по отдельным видам'!H145/'по платежам по отдельным видам'!H$128</f>
        <v>0.21029280016296578</v>
      </c>
      <c r="I142" s="4"/>
      <c r="J142" s="51">
        <f t="shared" si="4"/>
        <v>0.04886548157245027</v>
      </c>
      <c r="K142" s="51">
        <f t="shared" si="5"/>
        <v>0.04469011240302706</v>
      </c>
    </row>
    <row r="143" spans="1:11" ht="13.5">
      <c r="A143" s="68" t="s">
        <v>93</v>
      </c>
      <c r="B143" s="52">
        <f>'по платежам по отдельным видам'!B146/'по платежам по отдельным видам'!B$128</f>
        <v>0.01144831784675949</v>
      </c>
      <c r="C143" s="52">
        <f>'по платежам по отдельным видам'!C146/'по платежам по отдельным видам'!C$128</f>
        <v>0.01792612400658114</v>
      </c>
      <c r="D143" s="52">
        <f>'по платежам по отдельным видам'!D146/'по платежам по отдельным видам'!D$128</f>
        <v>0.01858779797833868</v>
      </c>
      <c r="E143" s="52">
        <f>'по платежам по отдельным видам'!E146/'по платежам по отдельным видам'!E$128</f>
        <v>0.023139291922363525</v>
      </c>
      <c r="F143" s="52">
        <f>'по платежам по отдельным видам'!F146/'по платежам по отдельным видам'!F$128</f>
        <v>0.015157530112501622</v>
      </c>
      <c r="G143" s="52">
        <f>'по платежам по отдельным видам'!G146/'по платежам по отдельным видам'!G$128</f>
        <v>0.018752343472274287</v>
      </c>
      <c r="H143" s="52">
        <f>'по платежам по отдельным видам'!H146/'по платежам по отдельным видам'!H$128</f>
        <v>0.024732850725816373</v>
      </c>
      <c r="I143" s="4"/>
      <c r="J143" s="52">
        <f t="shared" si="4"/>
        <v>0.006806726719235233</v>
      </c>
      <c r="K143" s="52">
        <f t="shared" si="5"/>
        <v>0.007304025625514797</v>
      </c>
    </row>
    <row r="144" spans="1:11" ht="13.5">
      <c r="A144" s="68" t="s">
        <v>90</v>
      </c>
      <c r="B144" s="52">
        <f>'по платежам по отдельным видам'!B147/'по платежам по отдельным видам'!B$128</f>
        <v>0.07962612510721698</v>
      </c>
      <c r="C144" s="52">
        <f>'по платежам по отдельным видам'!C147/'по платежам по отдельным видам'!C$128</f>
        <v>0.10734188820638751</v>
      </c>
      <c r="D144" s="52">
        <f>'по платежам по отдельным видам'!D147/'по платежам по отдельным видам'!D$128</f>
        <v>0.09499906906554902</v>
      </c>
      <c r="E144" s="52">
        <f>'по платежам по отдельным видам'!E147/'по платежам по отдельным видам'!E$128</f>
        <v>0.07359655724390513</v>
      </c>
      <c r="F144" s="52">
        <f>'по платежам по отдельным видам'!F147/'по платежам по отдельным видам'!F$128</f>
        <v>0.13562191667146212</v>
      </c>
      <c r="G144" s="52">
        <f>'по платежам по отдельным видам'!G147/'по платежам по отдельным видам'!G$128</f>
        <v>0.10251146278280114</v>
      </c>
      <c r="H144" s="52">
        <f>'по платежам по отдельным видам'!H147/'по платежам по отдельным видам'!H$128</f>
        <v>0.1405270288037903</v>
      </c>
      <c r="I144" s="4"/>
      <c r="J144" s="52">
        <f t="shared" si="4"/>
        <v>0.033185140597402796</v>
      </c>
      <c r="K144" s="52">
        <f t="shared" si="5"/>
        <v>0.022885337675584164</v>
      </c>
    </row>
    <row r="145" spans="1:11" ht="13.5">
      <c r="A145" s="68" t="s">
        <v>91</v>
      </c>
      <c r="B145" s="52">
        <f>'по платежам по отдельным видам'!B148/'по платежам по отдельным видам'!B$128</f>
        <v>0.009540003039085539</v>
      </c>
      <c r="C145" s="52">
        <f>'по платежам по отдельным видам'!C148/'по платежам по отдельным видам'!C$128</f>
        <v>0.01623811285730053</v>
      </c>
      <c r="D145" s="52">
        <f>'по платежам по отдельным видам'!D148/'по платежам по отдельным видам'!D$128</f>
        <v>0.01671785444297363</v>
      </c>
      <c r="E145" s="52">
        <f>'по платежам по отдельным видам'!E148/'по платежам по отдельным видам'!E$128</f>
        <v>0.022159727926074787</v>
      </c>
      <c r="F145" s="52">
        <f>'по платежам по отдельным видам'!F148/'по платежам по отдельным видам'!F$128</f>
        <v>0.019419885489514357</v>
      </c>
      <c r="G145" s="52">
        <f>'по платежам по отдельным видам'!G148/'по платежам по отдельным видам'!G$128</f>
        <v>0.01865603732689349</v>
      </c>
      <c r="H145" s="52">
        <f>'по платежам по отдельным видам'!H148/'по платежам по отдельным видам'!H$128</f>
        <v>0.023643736301079646</v>
      </c>
      <c r="I145" s="4"/>
      <c r="J145" s="52">
        <f t="shared" si="4"/>
        <v>0.007405623443779114</v>
      </c>
      <c r="K145" s="52">
        <f t="shared" si="5"/>
        <v>0.00911603428780795</v>
      </c>
    </row>
    <row r="146" spans="1:11" ht="13.5">
      <c r="A146" s="68" t="s">
        <v>94</v>
      </c>
      <c r="B146" s="52">
        <f>'по платежам по отдельным видам'!B149/'по платежам по отдельным видам'!B$128</f>
        <v>0.017948069247916008</v>
      </c>
      <c r="C146" s="52">
        <f>'по платежам по отдельным видам'!C149/'по платежам по отдельным видам'!C$128</f>
        <v>0.019921193520246325</v>
      </c>
      <c r="D146" s="52">
        <f>'по платежам по отдельным видам'!D149/'по платежам по отдельным видам'!D$128</f>
        <v>0.030404459684723124</v>
      </c>
      <c r="E146" s="52">
        <f>'по платежам по отдельным видам'!E149/'по платежам по отдельным видам'!E$128</f>
        <v>0.018599221849478487</v>
      </c>
      <c r="F146" s="52">
        <f>'по платежам по отдельным видам'!F149/'по платежам по отдельным видам'!F$128</f>
        <v>0.024536532195005165</v>
      </c>
      <c r="G146" s="52">
        <f>'по платежам по отдельным видам'!G149/'по платежам по отдельным видам'!G$128</f>
        <v>0.023332784062036135</v>
      </c>
      <c r="H146" s="52">
        <f>'по платежам по отдельным видам'!H149/'по платежам по отдельным видам'!H$128</f>
        <v>0.021389184332279435</v>
      </c>
      <c r="I146" s="4"/>
      <c r="J146" s="52">
        <f t="shared" si="4"/>
        <v>0.0014679908120331098</v>
      </c>
      <c r="K146" s="52">
        <f t="shared" si="5"/>
        <v>0.005384714814120128</v>
      </c>
    </row>
    <row r="147" spans="1:11" ht="13.5">
      <c r="A147" s="2"/>
      <c r="B147" s="44"/>
      <c r="C147" s="4"/>
      <c r="D147" s="4"/>
      <c r="E147" s="4"/>
      <c r="F147" s="4"/>
      <c r="G147" s="4"/>
      <c r="H147" s="4"/>
      <c r="I147" s="4"/>
      <c r="J147" s="51"/>
      <c r="K147" s="51"/>
    </row>
    <row r="148" spans="1:11" ht="13.5">
      <c r="A148" s="2"/>
      <c r="B148" s="4"/>
      <c r="C148" s="4"/>
      <c r="D148" s="4"/>
      <c r="E148" s="4"/>
      <c r="F148" s="4"/>
      <c r="G148" s="4"/>
      <c r="H148" s="4"/>
      <c r="I148" s="4"/>
      <c r="J148" s="51"/>
      <c r="K148" s="51"/>
    </row>
    <row r="149" spans="1:11" ht="13.5">
      <c r="A149" s="71" t="s">
        <v>111</v>
      </c>
      <c r="B149" s="49"/>
      <c r="C149" s="49"/>
      <c r="D149" s="49"/>
      <c r="E149" s="49"/>
      <c r="F149" s="49"/>
      <c r="G149" s="49"/>
      <c r="H149" s="49"/>
      <c r="I149" s="4"/>
      <c r="J149" s="51"/>
      <c r="K149" s="51"/>
    </row>
    <row r="150" spans="1:11" ht="13.5">
      <c r="A150" s="71" t="s">
        <v>98</v>
      </c>
      <c r="B150" s="51">
        <f>'по платежам по отдельным видам'!B153/'по платежам по отдельным видам'!B$153</f>
        <v>1</v>
      </c>
      <c r="C150" s="51">
        <f>'по платежам по отдельным видам'!C153/'по платежам по отдельным видам'!C$153</f>
        <v>1</v>
      </c>
      <c r="D150" s="51">
        <f>'по платежам по отдельным видам'!D153/'по платежам по отдельным видам'!D$153</f>
        <v>1</v>
      </c>
      <c r="E150" s="51">
        <f>'по платежам по отдельным видам'!E153/'по платежам по отдельным видам'!E$153</f>
        <v>1</v>
      </c>
      <c r="F150" s="51">
        <f>'по платежам по отдельным видам'!F153/'по платежам по отдельным видам'!F$153</f>
        <v>1</v>
      </c>
      <c r="G150" s="51">
        <f>'по платежам по отдельным видам'!G153/'по платежам по отдельным видам'!G$153</f>
        <v>1</v>
      </c>
      <c r="H150" s="51">
        <f>'по платежам по отдельным видам'!H153/'по платежам по отдельным видам'!H$153</f>
        <v>1</v>
      </c>
      <c r="I150" s="4"/>
      <c r="J150" s="51"/>
      <c r="K150" s="51"/>
    </row>
    <row r="151" spans="1:11" ht="13.5">
      <c r="A151" s="6"/>
      <c r="B151" s="51"/>
      <c r="C151" s="51"/>
      <c r="D151" s="51"/>
      <c r="E151" s="51"/>
      <c r="F151" s="51"/>
      <c r="G151" s="51"/>
      <c r="H151" s="51"/>
      <c r="I151" s="4"/>
      <c r="J151" s="51"/>
      <c r="K151" s="51"/>
    </row>
    <row r="152" spans="1:11" ht="13.5">
      <c r="A152" s="6" t="s">
        <v>100</v>
      </c>
      <c r="B152" s="51">
        <f>'по платежам по отдельным видам'!B155/'по платежам по отдельным видам'!B$153</f>
        <v>0.04563188588055158</v>
      </c>
      <c r="C152" s="51">
        <f>'по платежам по отдельным видам'!C155/'по платежам по отдельным видам'!C$153</f>
        <v>0.04424257215443737</v>
      </c>
      <c r="D152" s="51">
        <f>'по платежам по отдельным видам'!D155/'по платежам по отдельным видам'!D$153</f>
        <v>0.04079830366840721</v>
      </c>
      <c r="E152" s="51">
        <f>'по платежам по отдельным видам'!E155/'по платежам по отдельным видам'!E$153</f>
        <v>0.04671643401216069</v>
      </c>
      <c r="F152" s="51">
        <f>'по платежам по отдельным видам'!F155/'по платежам по отдельным видам'!F$153</f>
        <v>0.032745221203134535</v>
      </c>
      <c r="G152" s="51">
        <f>'по платежам по отдельным видам'!G155/'по платежам по отдельным видам'!G$153</f>
        <v>0.040472728034399316</v>
      </c>
      <c r="H152" s="51">
        <f>'по платежам по отдельным видам'!H155/'по платежам по отдельным видам'!H$153</f>
        <v>0.0350424749376518</v>
      </c>
      <c r="I152" s="4"/>
      <c r="J152" s="51">
        <f t="shared" si="4"/>
        <v>-0.009200097216785573</v>
      </c>
      <c r="K152" s="51">
        <f t="shared" si="5"/>
        <v>-0.005159157846152264</v>
      </c>
    </row>
    <row r="153" spans="1:11" ht="13.5">
      <c r="A153" s="6"/>
      <c r="B153" s="51"/>
      <c r="C153" s="51"/>
      <c r="D153" s="51"/>
      <c r="E153" s="51"/>
      <c r="F153" s="51"/>
      <c r="G153" s="51"/>
      <c r="H153" s="51"/>
      <c r="I153" s="4"/>
      <c r="J153" s="51"/>
      <c r="K153" s="51"/>
    </row>
    <row r="154" spans="1:11" ht="13.5">
      <c r="A154" s="67" t="s">
        <v>81</v>
      </c>
      <c r="B154" s="51">
        <f>'по платежам по отдельным видам'!B157/'по платежам по отдельным видам'!B$153</f>
        <v>0.8696648730928853</v>
      </c>
      <c r="C154" s="51">
        <f>'по платежам по отдельным видам'!C157/'по платежам по отдельным видам'!C$153</f>
        <v>0.8409775312301023</v>
      </c>
      <c r="D154" s="51">
        <f>'по платежам по отдельным видам'!D157/'по платежам по отдельным видам'!D$153</f>
        <v>0.8474165492818888</v>
      </c>
      <c r="E154" s="51">
        <f>'по платежам по отдельным видам'!E157/'по платежам по отдельным видам'!E$153</f>
        <v>0.8251752063748524</v>
      </c>
      <c r="F154" s="51">
        <f>'по платежам по отдельным видам'!F157/'по платежам по отдельным видам'!F$153</f>
        <v>0.8639567378483137</v>
      </c>
      <c r="G154" s="51">
        <f>'по платежам по отдельным видам'!G157/'по платежам по отдельным видам'!G$153</f>
        <v>0.8459264948624071</v>
      </c>
      <c r="H154" s="51">
        <f>'по платежам по отдельным видам'!H157/'по платежам по отдельным видам'!H$153</f>
        <v>0.8349585103618391</v>
      </c>
      <c r="I154" s="4"/>
      <c r="J154" s="51">
        <f t="shared" si="4"/>
        <v>-0.006019020868263225</v>
      </c>
      <c r="K154" s="51">
        <f t="shared" si="5"/>
        <v>-0.023738378230478197</v>
      </c>
    </row>
    <row r="155" spans="1:11" ht="13.5">
      <c r="A155" s="68" t="s">
        <v>79</v>
      </c>
      <c r="B155" s="52">
        <f>'по платежам по отдельным видам'!B158/'по платежам по отдельным видам'!B$153</f>
        <v>0.24148175867079125</v>
      </c>
      <c r="C155" s="52">
        <f>'по платежам по отдельным видам'!C158/'по платежам по отдельным видам'!C$153</f>
        <v>0.1802024193676657</v>
      </c>
      <c r="D155" s="52">
        <f>'по платежам по отдельным видам'!D158/'по платежам по отдельным видам'!D$153</f>
        <v>0.20308491655992766</v>
      </c>
      <c r="E155" s="52">
        <f>'по платежам по отдельным видам'!E158/'по платежам по отдельным видам'!E$153</f>
        <v>0.22980916827406753</v>
      </c>
      <c r="F155" s="52">
        <f>'по платежам по отдельным видам'!F158/'по платежам по отдельным видам'!F$153</f>
        <v>0.15808823533465188</v>
      </c>
      <c r="G155" s="52">
        <f>'по платежам по отдельным видам'!G158/'по платежам по отдельным видам'!G$153</f>
        <v>0.19017921070364338</v>
      </c>
      <c r="H155" s="52">
        <f>'по платежам по отдельным видам'!H158/'по платежам по отдельным видам'!H$153</f>
        <v>0.15870821216471998</v>
      </c>
      <c r="I155" s="4"/>
      <c r="J155" s="52">
        <f t="shared" si="4"/>
        <v>-0.02149420720294573</v>
      </c>
      <c r="K155" s="52">
        <f t="shared" si="5"/>
        <v>-0.051302547967147866</v>
      </c>
    </row>
    <row r="156" spans="1:11" ht="25.5">
      <c r="A156" s="68" t="s">
        <v>80</v>
      </c>
      <c r="B156" s="52">
        <f>'по платежам по отдельным видам'!B159/'по платежам по отдельным видам'!B$153</f>
        <v>0.003592208195096236</v>
      </c>
      <c r="C156" s="52">
        <f>'по платежам по отдельным видам'!C159/'по платежам по отдельным видам'!C$153</f>
        <v>0.004757876215644201</v>
      </c>
      <c r="D156" s="52">
        <f>'по платежам по отдельным видам'!D159/'по платежам по отдельным видам'!D$153</f>
        <v>0.004766343824421457</v>
      </c>
      <c r="E156" s="52">
        <f>'по платежам по отдельным видам'!E159/'по платежам по отдельным видам'!E$153</f>
        <v>0.00045927419727681193</v>
      </c>
      <c r="F156" s="52">
        <f>'по платежам по отдельным видам'!F159/'по платежам по отдельным видам'!F$153</f>
        <v>0.0034638985071282096</v>
      </c>
      <c r="G156" s="52">
        <f>'по платежам по отдельным видам'!G159/'по платежам по отдельным видам'!G$153</f>
        <v>0.003381764302491112</v>
      </c>
      <c r="H156" s="52">
        <f>'по платежам по отдельным видам'!H159/'по платежам по отдельным видам'!H$153</f>
        <v>0.004030771960136936</v>
      </c>
      <c r="I156" s="4"/>
      <c r="J156" s="52">
        <f t="shared" si="4"/>
        <v>-0.0007271042555072648</v>
      </c>
      <c r="K156" s="52">
        <f t="shared" si="5"/>
        <v>-0.0002104438926051242</v>
      </c>
    </row>
    <row r="157" spans="1:11" ht="13.5">
      <c r="A157" s="68"/>
      <c r="B157" s="52"/>
      <c r="C157" s="52"/>
      <c r="D157" s="52"/>
      <c r="E157" s="52"/>
      <c r="F157" s="52"/>
      <c r="G157" s="52"/>
      <c r="H157" s="52"/>
      <c r="I157" s="4"/>
      <c r="J157" s="52"/>
      <c r="K157" s="52"/>
    </row>
    <row r="158" spans="1:11" ht="13.5">
      <c r="A158" s="68" t="s">
        <v>83</v>
      </c>
      <c r="B158" s="52">
        <f>'по платежам по отдельным видам'!B161/'по платежам по отдельным видам'!B$153</f>
        <v>0.07048028055200503</v>
      </c>
      <c r="C158" s="52">
        <f>'по платежам по отдельным видам'!C161/'по платежам по отдельным видам'!C$153</f>
        <v>0.1695805596947311</v>
      </c>
      <c r="D158" s="52">
        <f>'по платежам по отдельным видам'!D161/'по платежам по отдельным видам'!D$153</f>
        <v>0.1279265886339472</v>
      </c>
      <c r="E158" s="52">
        <f>'по платежам по отдельным видам'!E161/'по платежам по отдельным видам'!E$153</f>
        <v>0.024822543573550397</v>
      </c>
      <c r="F158" s="52">
        <f>'по платежам по отдельным видам'!F161/'по платежам по отдельным видам'!F$153</f>
        <v>0.0270104577879931</v>
      </c>
      <c r="G158" s="52">
        <f>'по платежам по отдельным видам'!G161/'по платежам по отдельным видам'!G$153</f>
        <v>0.08300743100707728</v>
      </c>
      <c r="H158" s="52">
        <f>'по платежам по отдельным видам'!H161/'по платежам по отдельным видам'!H$153</f>
        <v>0.01683183561181083</v>
      </c>
      <c r="I158" s="4"/>
      <c r="J158" s="52">
        <f t="shared" si="4"/>
        <v>-0.15274872408292026</v>
      </c>
      <c r="K158" s="52">
        <f t="shared" si="5"/>
        <v>0.012527150455072245</v>
      </c>
    </row>
    <row r="159" spans="1:11" ht="13.5">
      <c r="A159" s="68" t="s">
        <v>84</v>
      </c>
      <c r="B159" s="52">
        <f>'по платежам по отдельным видам'!B162/'по платежам по отдельным видам'!B$153</f>
        <v>0.04047865245673939</v>
      </c>
      <c r="C159" s="52">
        <f>'по платежам по отдельным видам'!C162/'по платежам по отдельным видам'!C$153</f>
        <v>0.06273806257627165</v>
      </c>
      <c r="D159" s="52">
        <f>'по платежам по отдельным видам'!D162/'по платежам по отдельным видам'!D$153</f>
        <v>0.04950787621838233</v>
      </c>
      <c r="E159" s="52">
        <f>'по платежам по отдельным видам'!E162/'по платежам по отдельным видам'!E$153</f>
        <v>0.06284037260878433</v>
      </c>
      <c r="F159" s="52">
        <f>'по платежам по отдельным видам'!F162/'по платежам по отдельным видам'!F$153</f>
        <v>0.039690731208879296</v>
      </c>
      <c r="G159" s="52">
        <f>'по платежам по отдельным видам'!G162/'по платежам по отдельным видам'!G$153</f>
        <v>0.05257468263728749</v>
      </c>
      <c r="H159" s="52">
        <f>'по платежам по отдельным видам'!H162/'по платежам по отдельным видам'!H$153</f>
        <v>0.07048261838096317</v>
      </c>
      <c r="I159" s="4"/>
      <c r="J159" s="52">
        <f t="shared" si="4"/>
        <v>0.007744555804691522</v>
      </c>
      <c r="K159" s="52">
        <f t="shared" si="5"/>
        <v>0.012096030180548098</v>
      </c>
    </row>
    <row r="160" spans="1:11" ht="13.5">
      <c r="A160" s="68" t="s">
        <v>85</v>
      </c>
      <c r="B160" s="52">
        <f>'по платежам по отдельным видам'!B163/'по платежам по отдельным видам'!B$153</f>
        <v>0.038843676238210965</v>
      </c>
      <c r="C160" s="52">
        <f>'по платежам по отдельным видам'!C163/'по платежам по отдельным видам'!C$153</f>
        <v>0.01846166928210076</v>
      </c>
      <c r="D160" s="52">
        <f>'по платежам по отдельным видам'!D163/'по платежам по отдельным видам'!D$153</f>
        <v>0.052616603634195534</v>
      </c>
      <c r="E160" s="52">
        <f>'по платежам по отдельным видам'!E163/'по платежам по отдельным видам'!E$153</f>
        <v>0.04174008901246244</v>
      </c>
      <c r="F160" s="52">
        <f>'по платежам по отдельным видам'!F163/'по платежам по отдельным видам'!F$153</f>
        <v>0.07598297326115548</v>
      </c>
      <c r="G160" s="52">
        <f>'по платежам по отдельным видам'!G163/'по платежам по отдельным видам'!G$153</f>
        <v>0.049471972109382735</v>
      </c>
      <c r="H160" s="52">
        <f>'по платежам по отдельным видам'!H163/'по платежам по отдельным видам'!H$153</f>
        <v>0.04605203557644048</v>
      </c>
      <c r="I160" s="4"/>
      <c r="J160" s="52">
        <f t="shared" si="4"/>
        <v>0.027590366294339717</v>
      </c>
      <c r="K160" s="52">
        <f t="shared" si="5"/>
        <v>0.01062829587117177</v>
      </c>
    </row>
    <row r="161" spans="1:11" ht="25.5">
      <c r="A161" s="68" t="s">
        <v>86</v>
      </c>
      <c r="B161" s="52">
        <f>'по платежам по отдельным видам'!B164/'по платежам по отдельным видам'!B$153</f>
        <v>0.09199483706129813</v>
      </c>
      <c r="C161" s="52">
        <f>'по платежам по отдельным видам'!C164/'по платежам по отдельным видам'!C$153</f>
        <v>0.09064470956190722</v>
      </c>
      <c r="D161" s="52">
        <f>'по платежам по отдельным видам'!D164/'по платежам по отдельным видам'!D$153</f>
        <v>0.08975785987808559</v>
      </c>
      <c r="E161" s="52">
        <f>'по платежам по отдельным видам'!E164/'по платежам по отдельным видам'!E$153</f>
        <v>0.10223677639591731</v>
      </c>
      <c r="F161" s="52">
        <f>'по платежам по отдельным видам'!F164/'по платежам по отдельным видам'!F$153</f>
        <v>0.12605911175145174</v>
      </c>
      <c r="G161" s="52">
        <f>'по платежам по отдельным видам'!G164/'по платежам по отдельным видам'!G$153</f>
        <v>0.10392502003229678</v>
      </c>
      <c r="H161" s="52">
        <f>'по платежам по отдельным видам'!H164/'по платежам по отдельным видам'!H$153</f>
        <v>0.12421186907405611</v>
      </c>
      <c r="I161" s="4"/>
      <c r="J161" s="52">
        <f t="shared" si="4"/>
        <v>0.03356715951214889</v>
      </c>
      <c r="K161" s="52">
        <f t="shared" si="5"/>
        <v>0.011930182970998654</v>
      </c>
    </row>
    <row r="162" spans="1:11" ht="13.5">
      <c r="A162" s="68" t="s">
        <v>87</v>
      </c>
      <c r="B162" s="52">
        <f>'по платежам по отдельным видам'!B165/'по платежам по отдельным видам'!B$153</f>
        <v>0.12746201310118208</v>
      </c>
      <c r="C162" s="52">
        <f>'по платежам по отдельным видам'!C165/'по платежам по отдельным видам'!C$153</f>
        <v>0.14494638677989605</v>
      </c>
      <c r="D162" s="52">
        <f>'по платежам по отдельным видам'!D165/'по платежам по отдельным видам'!D$153</f>
        <v>0.1285402555245984</v>
      </c>
      <c r="E162" s="52">
        <f>'по платежам по отдельным видам'!E165/'по платежам по отдельным видам'!E$153</f>
        <v>0.18026079284241003</v>
      </c>
      <c r="F162" s="52">
        <f>'по платежам по отдельным видам'!F165/'по платежам по отдельным видам'!F$153</f>
        <v>0.1638453309745153</v>
      </c>
      <c r="G162" s="52">
        <f>'по платежам по отдельным видам'!G165/'по платежам по отдельным видам'!G$153</f>
        <v>0.15491706846832207</v>
      </c>
      <c r="H162" s="52">
        <f>'по платежам по отдельным видам'!H165/'по платежам по отдельным видам'!H$153</f>
        <v>0.19499276461796003</v>
      </c>
      <c r="I162" s="4"/>
      <c r="J162" s="52">
        <f t="shared" si="4"/>
        <v>0.05004637783806398</v>
      </c>
      <c r="K162" s="52">
        <f t="shared" si="5"/>
        <v>0.02745505536713999</v>
      </c>
    </row>
    <row r="163" spans="1:11" ht="13.5">
      <c r="A163" s="68" t="s">
        <v>92</v>
      </c>
      <c r="B163" s="52">
        <f>'по платежам по отдельным видам'!B166/'по платежам по отдельным видам'!B$153</f>
        <v>0</v>
      </c>
      <c r="C163" s="52">
        <f>'по платежам по отдельным видам'!C166/'по платежам по отдельным видам'!C$153</f>
        <v>0</v>
      </c>
      <c r="D163" s="52">
        <f>'по платежам по отдельным видам'!D166/'по платежам по отдельным видам'!D$153</f>
        <v>0</v>
      </c>
      <c r="E163" s="52">
        <f>'по платежам по отдельным видам'!E166/'по платежам по отдельным видам'!E$153</f>
        <v>0</v>
      </c>
      <c r="F163" s="52">
        <f>'по платежам по отдельным видам'!F166/'по платежам по отдельным видам'!F$153</f>
        <v>0</v>
      </c>
      <c r="G163" s="52">
        <f>'по платежам по отдельным видам'!G166/'по платежам по отдельным видам'!G$153</f>
        <v>0</v>
      </c>
      <c r="H163" s="52">
        <f>'по платежам по отдельным видам'!H166/'по платежам по отдельным видам'!H$153</f>
        <v>0</v>
      </c>
      <c r="I163" s="4"/>
      <c r="J163" s="52">
        <f t="shared" si="4"/>
        <v>0</v>
      </c>
      <c r="K163" s="52">
        <f t="shared" si="5"/>
        <v>0</v>
      </c>
    </row>
    <row r="164" spans="1:11" ht="13.5">
      <c r="A164" s="68" t="s">
        <v>99</v>
      </c>
      <c r="B164" s="52">
        <f>'по платежам по отдельным видам'!B167/'по платежам по отдельным видам'!B$153</f>
        <v>0.154341067313662</v>
      </c>
      <c r="C164" s="52">
        <f>'по платежам по отдельным видам'!C167/'по платежам по отдельным видам'!C$153</f>
        <v>0.10394255687481695</v>
      </c>
      <c r="D164" s="52">
        <f>'по платежам по отдельным видам'!D167/'по платежам по отдельным видам'!D$153</f>
        <v>0.106129466900691</v>
      </c>
      <c r="E164" s="52">
        <f>'по платежам по отдельным видам'!E167/'по платежам по отдельным видам'!E$153</f>
        <v>0.10311302244649587</v>
      </c>
      <c r="F164" s="52">
        <f>'по платежам по отдельным видам'!F167/'по платежам по отдельным видам'!F$153</f>
        <v>0.16097040923996891</v>
      </c>
      <c r="G164" s="52">
        <f>'по платежам по отдельным видам'!G167/'по платежам по отдельным видам'!G$153</f>
        <v>0.12172962960091227</v>
      </c>
      <c r="H164" s="52">
        <f>'по платежам по отдельным видам'!H167/'по платежам по отдельным видам'!H$153</f>
        <v>0.1123655376364127</v>
      </c>
      <c r="I164" s="4"/>
      <c r="J164" s="52">
        <f t="shared" si="4"/>
        <v>0.008422980761595755</v>
      </c>
      <c r="K164" s="52">
        <f t="shared" si="5"/>
        <v>-0.03261143771274974</v>
      </c>
    </row>
    <row r="165" spans="1:11" ht="13.5">
      <c r="A165" s="68" t="s">
        <v>95</v>
      </c>
      <c r="B165" s="52">
        <f>'по платежам по отдельным видам'!B168/'по платежам по отдельным видам'!B$153</f>
        <v>0.10099037950390022</v>
      </c>
      <c r="C165" s="52">
        <f>'по платежам по отдельным видам'!C168/'по платежам по отдельным видам'!C$153</f>
        <v>0.06570329087706878</v>
      </c>
      <c r="D165" s="52">
        <f>'по платежам по отдельным видам'!D168/'по платежам по отдельным видам'!D$153</f>
        <v>0.08508663810763965</v>
      </c>
      <c r="E165" s="52">
        <f>'по платежам по отдельным видам'!E168/'по платежам по отдельным видам'!E$153</f>
        <v>0.0798931670238878</v>
      </c>
      <c r="F165" s="52">
        <f>'по платежам по отдельным видам'!F168/'по платежам по отдельным видам'!F$153</f>
        <v>0.10884558978256983</v>
      </c>
      <c r="G165" s="52">
        <f>'по платежам по отдельным видам'!G168/'по платежам по отдельным видам'!G$153</f>
        <v>0.08673971600099403</v>
      </c>
      <c r="H165" s="52">
        <f>'по платежам по отдельным видам'!H168/'по платежам по отдельным видам'!H$153</f>
        <v>0.10728286533933885</v>
      </c>
      <c r="I165" s="4"/>
      <c r="J165" s="52">
        <f t="shared" si="4"/>
        <v>0.04157957446227008</v>
      </c>
      <c r="K165" s="52">
        <f t="shared" si="5"/>
        <v>-0.014250663502906186</v>
      </c>
    </row>
    <row r="166" spans="1:11" ht="13.5">
      <c r="A166" s="68"/>
      <c r="B166" s="51"/>
      <c r="C166" s="51"/>
      <c r="D166" s="51"/>
      <c r="E166" s="51"/>
      <c r="F166" s="51"/>
      <c r="G166" s="51"/>
      <c r="H166" s="51"/>
      <c r="I166" s="4"/>
      <c r="J166" s="51"/>
      <c r="K166" s="51"/>
    </row>
    <row r="167" spans="1:11" ht="13.5">
      <c r="A167" s="67" t="s">
        <v>88</v>
      </c>
      <c r="B167" s="51">
        <f>'по платежам по отдельным видам'!B170/'по платежам по отдельным видам'!B$153</f>
        <v>0.08397143435220511</v>
      </c>
      <c r="C167" s="51">
        <f>'по платежам по отдельным видам'!C170/'по платежам по отдельным видам'!C$153</f>
        <v>0.114723636997453</v>
      </c>
      <c r="D167" s="51">
        <f>'по платежам по отдельным видам'!D170/'по платежам по отдельным видам'!D$153</f>
        <v>0.11160949689205267</v>
      </c>
      <c r="E167" s="51">
        <f>'по платежам по отдельным видам'!E170/'по платежам по отдельным видам'!E$153</f>
        <v>0.12720030257080808</v>
      </c>
      <c r="F167" s="51">
        <f>'по платежам по отдельным видам'!F170/'по платежам по отдельным видам'!F$153</f>
        <v>0.10294726063958243</v>
      </c>
      <c r="G167" s="51">
        <f>'по платежам по отдельным видам'!G170/'по платежам по отдельным видам'!G$153</f>
        <v>0.11323151417941535</v>
      </c>
      <c r="H167" s="51">
        <f>'по платежам по отдельным видам'!H170/'по платежам по отдельным видам'!H$153</f>
        <v>0.129879042018678</v>
      </c>
      <c r="I167" s="4"/>
      <c r="J167" s="51">
        <f t="shared" si="4"/>
        <v>0.015155405021225005</v>
      </c>
      <c r="K167" s="51">
        <f t="shared" si="5"/>
        <v>0.02926007982721024</v>
      </c>
    </row>
    <row r="168" spans="1:11" ht="13.5">
      <c r="A168" s="68" t="s">
        <v>93</v>
      </c>
      <c r="B168" s="52">
        <f>'по платежам по отдельным видам'!B171/'по платежам по отдельным видам'!B$153</f>
        <v>0.008402418624864922</v>
      </c>
      <c r="C168" s="52">
        <f>'по платежам по отдельным видам'!C171/'по платежам по отдельным видам'!C$153</f>
        <v>0.013920359750945707</v>
      </c>
      <c r="D168" s="52">
        <f>'по платежам по отдельным видам'!D171/'по платежам по отдельным видам'!D$153</f>
        <v>0.0136608197625077</v>
      </c>
      <c r="E168" s="52">
        <f>'по платежам по отдельным видам'!E171/'по платежам по отдельным видам'!E$153</f>
        <v>0.0184469976458727</v>
      </c>
      <c r="F168" s="52">
        <f>'по платежам по отдельным видам'!F171/'по платежам по отдельным видам'!F$153</f>
        <v>0.009440926098451473</v>
      </c>
      <c r="G168" s="52">
        <f>'по платежам по отдельным видам'!G171/'по платежам по отдельным видам'!G$153</f>
        <v>0.013521621802569082</v>
      </c>
      <c r="H168" s="52">
        <f>'по платежам по отдельным видам'!H171/'по платежам по отдельным видам'!H$153</f>
        <v>0.01706752445711647</v>
      </c>
      <c r="I168" s="4"/>
      <c r="J168" s="52">
        <f t="shared" si="4"/>
        <v>0.0031471647061707634</v>
      </c>
      <c r="K168" s="52">
        <f t="shared" si="5"/>
        <v>0.00511920317770416</v>
      </c>
    </row>
    <row r="169" spans="1:11" ht="13.5">
      <c r="A169" s="68" t="s">
        <v>90</v>
      </c>
      <c r="B169" s="52">
        <f>'по платежам по отдельным видам'!B172/'по платежам по отдельным видам'!B$153</f>
        <v>0.05453855666182297</v>
      </c>
      <c r="C169" s="52">
        <f>'по платежам по отдельным видам'!C172/'по платежам по отдельным видам'!C$153</f>
        <v>0.0737518734922696</v>
      </c>
      <c r="D169" s="52">
        <f>'по платежам по отдельным видам'!D172/'по платежам по отдельным видам'!D$153</f>
        <v>0.0634920586187167</v>
      </c>
      <c r="E169" s="52">
        <f>'по платежам по отдельным видам'!E172/'по платежам по отдельным видам'!E$153</f>
        <v>0.07452988327314236</v>
      </c>
      <c r="F169" s="52">
        <f>'по платежам по отдельным видам'!F172/'по платежам по отдельным видам'!F$153</f>
        <v>0.06884339106545198</v>
      </c>
      <c r="G169" s="52">
        <f>'по платежам по отдельным видам'!G172/'по платежам по отдельным видам'!G$153</f>
        <v>0.06999896590859433</v>
      </c>
      <c r="H169" s="52">
        <f>'по платежам по отдельным видам'!H172/'по платежам по отдельным видам'!H$153</f>
        <v>0.08304716646997086</v>
      </c>
      <c r="I169" s="4"/>
      <c r="J169" s="52">
        <f t="shared" si="4"/>
        <v>0.009295292977701264</v>
      </c>
      <c r="K169" s="52">
        <f t="shared" si="5"/>
        <v>0.015460409246771362</v>
      </c>
    </row>
    <row r="170" spans="1:11" ht="13.5">
      <c r="A170" s="68" t="s">
        <v>91</v>
      </c>
      <c r="B170" s="52">
        <f>'по платежам по отдельным видам'!B173/'по платежам по отдельным видам'!B$153</f>
        <v>0.006693029353052591</v>
      </c>
      <c r="C170" s="52">
        <f>'по платежам по отдельным видам'!C173/'по платежам по отдельным видам'!C$153</f>
        <v>0.011587792024168505</v>
      </c>
      <c r="D170" s="52">
        <f>'по платежам по отдельным видам'!D173/'по платежам по отдельным видам'!D$153</f>
        <v>0.011585592509745129</v>
      </c>
      <c r="E170" s="52">
        <f>'по платежам по отдельным видам'!E173/'по платежам по отдельным видам'!E$153</f>
        <v>0.016235710430830608</v>
      </c>
      <c r="F170" s="52">
        <f>'по платежам по отдельным видам'!F173/'по платежам по отдельным видам'!F$153</f>
        <v>0.010682784520036888</v>
      </c>
      <c r="G170" s="52">
        <f>'по платежам по отдельным видам'!G173/'по платежам по отдельным видам'!G$153</f>
        <v>0.01237196596816096</v>
      </c>
      <c r="H170" s="52">
        <f>'по платежам по отдельным видам'!H173/'по платежам по отдельным видам'!H$153</f>
        <v>0.014666176929522781</v>
      </c>
      <c r="I170" s="4"/>
      <c r="J170" s="52">
        <f t="shared" si="4"/>
        <v>0.003078384905354276</v>
      </c>
      <c r="K170" s="52">
        <f t="shared" si="5"/>
        <v>0.005678936615108369</v>
      </c>
    </row>
    <row r="171" spans="1:11" ht="13.5">
      <c r="A171" s="68" t="s">
        <v>94</v>
      </c>
      <c r="B171" s="52">
        <f>'по платежам по отдельным видам'!B174/'по платежам по отдельным видам'!B$153</f>
        <v>0.014337429712464623</v>
      </c>
      <c r="C171" s="52">
        <f>'по платежам по отдельным видам'!C174/'по платежам по отдельным видам'!C$153</f>
        <v>0.015463611730069184</v>
      </c>
      <c r="D171" s="52">
        <f>'по платежам по отдельным видам'!D174/'по платежам по отдельным видам'!D$153</f>
        <v>0.022871026001083122</v>
      </c>
      <c r="E171" s="52">
        <f>'по платежам по отдельным видам'!E174/'по платежам по отдельным видам'!E$153</f>
        <v>0.0179877112209624</v>
      </c>
      <c r="F171" s="52">
        <f>'по платежам по отдельным видам'!F174/'по платежам по отдельным видам'!F$153</f>
        <v>0.013980158955642068</v>
      </c>
      <c r="G171" s="52">
        <f>'по платежам по отдельным видам'!G174/'по платежам по отдельным видам'!G$153</f>
        <v>0.017338960500090955</v>
      </c>
      <c r="H171" s="52">
        <f>'по платежам по отдельным видам'!H174/'по платежам по отдельным видам'!H$153</f>
        <v>0.015098174162067884</v>
      </c>
      <c r="I171" s="4"/>
      <c r="J171" s="52">
        <f t="shared" si="4"/>
        <v>-0.0003654375680013002</v>
      </c>
      <c r="K171" s="52">
        <f t="shared" si="5"/>
        <v>0.0030015307876263327</v>
      </c>
    </row>
    <row r="172" spans="1:11" ht="13.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3.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3.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3.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3.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3.5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3.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3.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3.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3.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3.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3.5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3.5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62">
      <selection activeCell="A1" sqref="A1:IV1"/>
    </sheetView>
  </sheetViews>
  <sheetFormatPr defaultColWidth="9.00390625" defaultRowHeight="12.75"/>
  <cols>
    <col min="1" max="1" width="33.875" style="0" customWidth="1"/>
    <col min="9" max="9" width="4.75390625" style="40" customWidth="1"/>
  </cols>
  <sheetData>
    <row r="1" spans="1:12" ht="38.25">
      <c r="A1" s="65"/>
      <c r="B1" s="59">
        <v>2008</v>
      </c>
      <c r="C1" s="60" t="s">
        <v>52</v>
      </c>
      <c r="D1" s="60" t="s">
        <v>53</v>
      </c>
      <c r="E1" s="60" t="s">
        <v>54</v>
      </c>
      <c r="F1" s="60" t="s">
        <v>55</v>
      </c>
      <c r="G1" s="59">
        <v>2009</v>
      </c>
      <c r="H1" s="60" t="s">
        <v>47</v>
      </c>
      <c r="I1" s="61"/>
      <c r="J1" s="54" t="s">
        <v>56</v>
      </c>
      <c r="K1" s="54" t="s">
        <v>57</v>
      </c>
      <c r="L1" s="2"/>
    </row>
    <row r="2" spans="1:12" ht="13.5">
      <c r="A2" s="62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3.5">
      <c r="A3" s="62" t="s">
        <v>98</v>
      </c>
      <c r="B3" s="51">
        <f>'по выплатам по отдельным видам'!B3/'по выплатам по отдельным видам'!B$3</f>
        <v>1</v>
      </c>
      <c r="C3" s="51">
        <f>'по выплатам по отдельным видам'!C3/'по выплатам по отдельным видам'!C$3</f>
        <v>1</v>
      </c>
      <c r="D3" s="51">
        <f>'по выплатам по отдельным видам'!D3/'по выплатам по отдельным видам'!D$3</f>
        <v>1</v>
      </c>
      <c r="E3" s="51">
        <f>'по выплатам по отдельным видам'!E3/'по выплатам по отдельным видам'!E$3</f>
        <v>1</v>
      </c>
      <c r="F3" s="51">
        <f>'по выплатам по отдельным видам'!F3/'по выплатам по отдельным видам'!F$3</f>
        <v>1</v>
      </c>
      <c r="G3" s="51">
        <f>'по выплатам по отдельным видам'!G3/'по выплатам по отдельным видам'!G$3</f>
        <v>1</v>
      </c>
      <c r="H3" s="51">
        <f>'по выплатам по отдельным видам'!H3/'по выплатам по отдельным видам'!H$3</f>
        <v>1</v>
      </c>
      <c r="I3" s="51"/>
      <c r="J3" s="51"/>
      <c r="K3" s="51"/>
      <c r="L3" s="2"/>
    </row>
    <row r="4" spans="1:12" ht="13.5">
      <c r="A4" s="6"/>
      <c r="B4" s="51"/>
      <c r="C4" s="49"/>
      <c r="D4" s="49"/>
      <c r="E4" s="49"/>
      <c r="F4" s="49"/>
      <c r="G4" s="49"/>
      <c r="H4" s="49"/>
      <c r="I4" s="49"/>
      <c r="J4" s="51"/>
      <c r="K4" s="51"/>
      <c r="L4" s="2"/>
    </row>
    <row r="5" spans="1:12" ht="13.5">
      <c r="A5" s="6" t="s">
        <v>100</v>
      </c>
      <c r="B5" s="51">
        <f>'по выплатам по отдельным видам'!B5/'по выплатам по отдельным видам'!B$3</f>
        <v>0.007339231256334553</v>
      </c>
      <c r="C5" s="51">
        <f>'по выплатам по отдельным видам'!C5/'по выплатам по отдельным видам'!C$3</f>
        <v>0.014981466409598292</v>
      </c>
      <c r="D5" s="51">
        <f>'по выплатам по отдельным видам'!D5/'по выплатам по отдельным видам'!D$3</f>
        <v>0.014321483212460242</v>
      </c>
      <c r="E5" s="51">
        <f>'по выплатам по отдельным видам'!E5/'по выплатам по отдельным видам'!E$3</f>
        <v>0.013434180724937222</v>
      </c>
      <c r="F5" s="51">
        <f>'по выплатам по отдельным видам'!F5/'по выплатам по отдельным видам'!F$3</f>
        <v>0.025527099972285604</v>
      </c>
      <c r="G5" s="51">
        <f>'по выплатам по отдельным видам'!G5/'по выплатам по отдельным видам'!G$3</f>
        <v>0.017137840792790036</v>
      </c>
      <c r="H5" s="51">
        <f>'по выплатам по отдельным видам'!H5/'по выплатам по отдельным видам'!H$3</f>
        <v>0.016321293531187185</v>
      </c>
      <c r="I5" s="51"/>
      <c r="J5" s="51">
        <f>H5-C5</f>
        <v>0.0013398271215888935</v>
      </c>
      <c r="K5" s="51">
        <f>G5-B5</f>
        <v>0.009798609536455484</v>
      </c>
      <c r="L5" s="2"/>
    </row>
    <row r="6" spans="1:12" ht="13.5">
      <c r="A6" s="6"/>
      <c r="B6" s="51"/>
      <c r="C6" s="49"/>
      <c r="D6" s="49"/>
      <c r="E6" s="49"/>
      <c r="F6" s="49"/>
      <c r="G6" s="49"/>
      <c r="H6" s="49"/>
      <c r="I6" s="49"/>
      <c r="J6" s="51"/>
      <c r="K6" s="51"/>
      <c r="L6" s="2"/>
    </row>
    <row r="7" spans="1:12" ht="13.5">
      <c r="A7" s="67" t="s">
        <v>81</v>
      </c>
      <c r="B7" s="51">
        <f>'по выплатам по отдельным видам'!B7/'по выплатам по отдельным видам'!B$3</f>
        <v>0.8629348534871877</v>
      </c>
      <c r="C7" s="51">
        <f>'по выплатам по отдельным видам'!C7/'по выплатам по отдельным видам'!C$3</f>
        <v>0.8366837765047976</v>
      </c>
      <c r="D7" s="51">
        <f>'по выплатам по отдельным видам'!D7/'по выплатам по отдельным видам'!D$3</f>
        <v>0.8286674863773877</v>
      </c>
      <c r="E7" s="51">
        <f>'по выплатам по отдельным видам'!E7/'по выплатам по отдельным видам'!E$3</f>
        <v>0.8029946349174755</v>
      </c>
      <c r="F7" s="51">
        <f>'по выплатам по отдельным видам'!F7/'по выплатам по отдельным видам'!F$3</f>
        <v>0.7560183401498373</v>
      </c>
      <c r="G7" s="51">
        <f>'по выплатам по отдельным видам'!G7/'по выплатам по отдельным видам'!G$3</f>
        <v>0.8061555137943467</v>
      </c>
      <c r="H7" s="51">
        <f>'по выплатам по отдельным видам'!H7/'по выплатам по отдельным видам'!H$3</f>
        <v>0.7599259754599377</v>
      </c>
      <c r="I7" s="51"/>
      <c r="J7" s="51">
        <f aca="true" t="shared" si="0" ref="J7:J17">H7-C7</f>
        <v>-0.07675780104485996</v>
      </c>
      <c r="K7" s="51">
        <f aca="true" t="shared" si="1" ref="K7:K17">G7-B7</f>
        <v>-0.05677933969284099</v>
      </c>
      <c r="L7" s="2"/>
    </row>
    <row r="8" spans="1:12" ht="13.5">
      <c r="A8" s="68" t="s">
        <v>79</v>
      </c>
      <c r="B8" s="52">
        <f>'по выплатам по отдельным видам'!B8/'по выплатам по отдельным видам'!B$3</f>
        <v>0.7562860031715641</v>
      </c>
      <c r="C8" s="52">
        <f>'по выплатам по отдельным видам'!C8/'по выплатам по отдельным видам'!C$3</f>
        <v>0.7306427316488577</v>
      </c>
      <c r="D8" s="52">
        <f>'по выплатам по отдельным видам'!D8/'по выплатам по отдельным видам'!D$3</f>
        <v>0.7320763603120716</v>
      </c>
      <c r="E8" s="52">
        <f>'по выплатам по отдельным видам'!E8/'по выплатам по отдельным видам'!E$3</f>
        <v>0.68506349194481</v>
      </c>
      <c r="F8" s="52">
        <f>'по выплатам по отдельным видам'!F8/'по выплатам по отдельным видам'!F$3</f>
        <v>0.5717498527530926</v>
      </c>
      <c r="G8" s="52">
        <f>'по выплатам по отдельным видам'!G8/'по выплатам по отдельным видам'!G$3</f>
        <v>0.6795817416777202</v>
      </c>
      <c r="H8" s="52">
        <f>'по выплатам по отдельным видам'!H8/'по выплатам по отдельным видам'!H$3</f>
        <v>0.600515643658518</v>
      </c>
      <c r="I8" s="52"/>
      <c r="J8" s="52">
        <f t="shared" si="0"/>
        <v>-0.13012708799033978</v>
      </c>
      <c r="K8" s="52">
        <f t="shared" si="1"/>
        <v>-0.0767042614938439</v>
      </c>
      <c r="L8" s="2"/>
    </row>
    <row r="9" spans="1:12" ht="25.5">
      <c r="A9" s="68" t="s">
        <v>80</v>
      </c>
      <c r="B9" s="52">
        <f>'по выплатам по отдельным видам'!B9/'по выплатам по отдельным видам'!B$3</f>
        <v>0.0010184530397848413</v>
      </c>
      <c r="C9" s="52">
        <f>'по выплатам по отдельным видам'!C9/'по выплатам по отдельным видам'!C$3</f>
        <v>0.0007947458361476399</v>
      </c>
      <c r="D9" s="52">
        <f>'по выплатам по отдельным видам'!D9/'по выплатам по отдельным видам'!D$3</f>
        <v>0.0006576461395951508</v>
      </c>
      <c r="E9" s="52">
        <f>'по выплатам по отдельным видам'!E9/'по выплатам по отдельным видам'!E$3</f>
        <v>0.001727852412936771</v>
      </c>
      <c r="F9" s="52">
        <f>'по выплатам по отдельным видам'!F9/'по выплатам по отдельным видам'!F$3</f>
        <v>0.0025767309415859136</v>
      </c>
      <c r="G9" s="52">
        <f>'по выплатам по отдельным видам'!G9/'по выплатам по отдельным видам'!G$3</f>
        <v>0.0014401250762566776</v>
      </c>
      <c r="H9" s="52">
        <f>'по выплатам по отдельным видам'!H9/'по выплатам по отдельным видам'!H$3</f>
        <v>0.002392366415921805</v>
      </c>
      <c r="I9" s="52"/>
      <c r="J9" s="52">
        <f t="shared" si="0"/>
        <v>0.0015976205797741654</v>
      </c>
      <c r="K9" s="52">
        <f t="shared" si="1"/>
        <v>0.0004216720364718363</v>
      </c>
      <c r="L9" s="2"/>
    </row>
    <row r="10" spans="1:12" ht="13.5">
      <c r="A10" s="68" t="s">
        <v>82</v>
      </c>
      <c r="B10" s="52">
        <f>'по выплатам по отдельным видам'!B10/'по выплатам по отдельным видам'!B$3</f>
        <v>0.009288475263420963</v>
      </c>
      <c r="C10" s="52">
        <f>'по выплатам по отдельным видам'!C10/'по выплатам по отдельным видам'!C$3</f>
        <v>0.009397348761645946</v>
      </c>
      <c r="D10" s="52">
        <f>'по выплатам по отдельным видам'!D10/'по выплатам по отдельным видам'!D$3</f>
        <v>0.008831699809150408</v>
      </c>
      <c r="E10" s="52">
        <f>'по выплатам по отдельным видам'!E10/'по выплатам по отдельным видам'!E$3</f>
        <v>0.011238748453964487</v>
      </c>
      <c r="F10" s="52">
        <f>'по выплатам по отдельным видам'!F10/'по выплатам по отдельным видам'!F$3</f>
        <v>0.01007440441388498</v>
      </c>
      <c r="G10" s="52">
        <f>'по выплатам по отдельным видам'!G10/'по выплатам по отдельным видам'!G$3</f>
        <v>0.00987822697116457</v>
      </c>
      <c r="H10" s="52">
        <f>'по выплатам по отдельным видам'!H10/'по выплатам по отдельным видам'!H$3</f>
        <v>0.008815232882624544</v>
      </c>
      <c r="I10" s="52"/>
      <c r="J10" s="52">
        <f t="shared" si="0"/>
        <v>-0.0005821158790214019</v>
      </c>
      <c r="K10" s="52">
        <f t="shared" si="1"/>
        <v>0.0005897517077436062</v>
      </c>
      <c r="L10" s="2"/>
    </row>
    <row r="11" spans="1:12" ht="13.5">
      <c r="A11" s="68" t="s">
        <v>83</v>
      </c>
      <c r="B11" s="52">
        <f>'по выплатам по отдельным видам'!B11/'по выплатам по отдельным видам'!B$3</f>
        <v>0.0006588693732629274</v>
      </c>
      <c r="C11" s="52">
        <f>'по выплатам по отдельным видам'!C11/'по выплатам по отдельным видам'!C$3</f>
        <v>0.0003059077134768553</v>
      </c>
      <c r="D11" s="52">
        <f>'по выплатам по отдельным видам'!D11/'по выплатам по отдельным видам'!D$3</f>
        <v>0.002621705011883942</v>
      </c>
      <c r="E11" s="52">
        <f>'по выплатам по отдельным видам'!E11/'по выплатам по отдельным видам'!E$3</f>
        <v>-0.0016364176882824153</v>
      </c>
      <c r="F11" s="52">
        <f>'по выплатам по отдельным видам'!F11/'по выплатам по отдельным видам'!F$3</f>
        <v>0.001090984706312929</v>
      </c>
      <c r="G11" s="52">
        <f>'по выплатам по отдельным видам'!G11/'по выплатам по отдельным видам'!G$3</f>
        <v>0.0005874701083481323</v>
      </c>
      <c r="H11" s="52">
        <f>'по выплатам по отдельным видам'!H11/'по выплатам по отдельным видам'!H$3</f>
        <v>0.0006326712779546265</v>
      </c>
      <c r="I11" s="52"/>
      <c r="J11" s="52">
        <f t="shared" si="0"/>
        <v>0.00032676356447777115</v>
      </c>
      <c r="K11" s="52">
        <f t="shared" si="1"/>
        <v>-7.139926491479506E-05</v>
      </c>
      <c r="L11" s="2"/>
    </row>
    <row r="12" spans="1:12" ht="13.5">
      <c r="A12" s="68" t="s">
        <v>84</v>
      </c>
      <c r="B12" s="52">
        <f>'по выплатам по отдельным видам'!B12/'по выплатам по отдельным видам'!B$3</f>
        <v>0.07643700037661667</v>
      </c>
      <c r="C12" s="52">
        <f>'по выплатам по отдельным видам'!C12/'по выплатам по отдельным видам'!C$3</f>
        <v>0.08113266617895622</v>
      </c>
      <c r="D12" s="52">
        <f>'по выплатам по отдельным видам'!D12/'по выплатам по отдельным видам'!D$3</f>
        <v>0.06650220037204332</v>
      </c>
      <c r="E12" s="52">
        <f>'по выплатам по отдельным видам'!E12/'по выплатам по отдельным видам'!E$3</f>
        <v>0.09083020366667623</v>
      </c>
      <c r="F12" s="52">
        <f>'по выплатам по отдельным видам'!F12/'по выплатам по отдельным видам'!F$3</f>
        <v>0.1580734635628603</v>
      </c>
      <c r="G12" s="52">
        <f>'по выплатам по отдельным видам'!G12/'по выплатам по отдельным видам'!G$3</f>
        <v>0.09958406484363301</v>
      </c>
      <c r="H12" s="52">
        <f>'по выплатам по отдельным видам'!H12/'по выплатам по отдельным видам'!H$3</f>
        <v>0.13193968911627443</v>
      </c>
      <c r="I12" s="52"/>
      <c r="J12" s="52">
        <f t="shared" si="0"/>
        <v>0.050807022937318216</v>
      </c>
      <c r="K12" s="52">
        <f t="shared" si="1"/>
        <v>0.023147064467016337</v>
      </c>
      <c r="L12" s="2"/>
    </row>
    <row r="13" spans="1:12" ht="13.5">
      <c r="A13" s="68" t="s">
        <v>85</v>
      </c>
      <c r="B13" s="52">
        <f>'по выплатам по отдельным видам'!B13/'по выплатам по отдельным видам'!B$3</f>
        <v>0.00228217738905898</v>
      </c>
      <c r="C13" s="52">
        <f>'по выплатам по отдельным видам'!C13/'по выплатам по отдельным видам'!C$3</f>
        <v>0.0023500548918344187</v>
      </c>
      <c r="D13" s="52">
        <f>'по выплатам по отдельным видам'!D13/'по выплатам по отдельным видам'!D$3</f>
        <v>0.002985947942195883</v>
      </c>
      <c r="E13" s="52">
        <f>'по выплатам по отдельным видам'!E13/'по выплатам по отдельным видам'!E$3</f>
        <v>0.0029568019030244692</v>
      </c>
      <c r="F13" s="52">
        <f>'по выплатам по отдельным видам'!F13/'по выплатам по отдельным видам'!F$3</f>
        <v>0.0004030149858875196</v>
      </c>
      <c r="G13" s="52">
        <f>'по выплатам по отдельным видам'!G13/'по выплатам по отдельным видам'!G$3</f>
        <v>0.002150819350589581</v>
      </c>
      <c r="H13" s="52">
        <f>'по выплатам по отдельным видам'!H13/'по выплатам по отдельным видам'!H$3</f>
        <v>0.002727144547685345</v>
      </c>
      <c r="I13" s="52"/>
      <c r="J13" s="52">
        <f t="shared" si="0"/>
        <v>0.00037708965585092624</v>
      </c>
      <c r="K13" s="52">
        <f t="shared" si="1"/>
        <v>-0.00013135803846939936</v>
      </c>
      <c r="L13" s="2"/>
    </row>
    <row r="14" spans="1:12" ht="25.5">
      <c r="A14" s="68" t="s">
        <v>86</v>
      </c>
      <c r="B14" s="52">
        <f>'по выплатам по отдельным видам'!B14/'по выплатам по отдельным видам'!B$3</f>
        <v>0.010330235361420624</v>
      </c>
      <c r="C14" s="52">
        <f>'по выплатам по отдельным видам'!C14/'по выплатам по отдельным видам'!C$3</f>
        <v>0.005319883351051715</v>
      </c>
      <c r="D14" s="52">
        <f>'по выплатам по отдельным видам'!D14/'по выплатам по отдельным видам'!D$3</f>
        <v>0.008511264658488095</v>
      </c>
      <c r="E14" s="52">
        <f>'по выплатам по отдельным видам'!E14/'по выплатам по отдельным видам'!E$3</f>
        <v>0.006298413844365993</v>
      </c>
      <c r="F14" s="52">
        <f>'по выплатам по отдельным видам'!F14/'по выплатам по отдельным видам'!F$3</f>
        <v>0.005926979187781272</v>
      </c>
      <c r="G14" s="52">
        <f>'по выплатам по отдельным видам'!G14/'по выплатам по отдельным видам'!G$3</f>
        <v>0.006465392461178896</v>
      </c>
      <c r="H14" s="52">
        <f>'по выплатам по отдельным видам'!H14/'по выплатам по отдельным видам'!H$3</f>
        <v>0.0064027958769050375</v>
      </c>
      <c r="I14" s="52"/>
      <c r="J14" s="52">
        <f t="shared" si="0"/>
        <v>0.0010829125258533228</v>
      </c>
      <c r="K14" s="52">
        <f t="shared" si="1"/>
        <v>-0.0038648429002417287</v>
      </c>
      <c r="L14" s="2"/>
    </row>
    <row r="15" spans="1:12" ht="13.5">
      <c r="A15" s="68" t="s">
        <v>87</v>
      </c>
      <c r="B15" s="52">
        <f>'по выплатам по отдельным видам'!B15/'по выплатам по отдельным видам'!B$3</f>
        <v>0.004878532622419286</v>
      </c>
      <c r="C15" s="52">
        <f>'по выплатам по отдельным видам'!C15/'по выплатам по отдельным видам'!C$3</f>
        <v>0.00638031891582277</v>
      </c>
      <c r="D15" s="52">
        <f>'по выплатам по отдельным видам'!D15/'по выплатам по отдельным видам'!D$3</f>
        <v>0.004944803127951707</v>
      </c>
      <c r="E15" s="52">
        <f>'по выплатам по отдельным видам'!E15/'по выплатам по отдельным видам'!E$3</f>
        <v>0.004791608940887108</v>
      </c>
      <c r="F15" s="52">
        <f>'по выплатам по отдельным видам'!F15/'по выплатам по отдельным видам'!F$3</f>
        <v>0.005531259247333864</v>
      </c>
      <c r="G15" s="52">
        <f>'по выплатам по отдельным видам'!G15/'по выплатам по отдельным видам'!G$3</f>
        <v>0.00544243528988293</v>
      </c>
      <c r="H15" s="52">
        <f>'по выплатам по отдельным видам'!H15/'по выплатам по отдельным видам'!H$3</f>
        <v>0.0048088799940086266</v>
      </c>
      <c r="I15" s="52"/>
      <c r="J15" s="52">
        <f t="shared" si="0"/>
        <v>-0.0015714389218141438</v>
      </c>
      <c r="K15" s="52">
        <f t="shared" si="1"/>
        <v>0.0005639026674636441</v>
      </c>
      <c r="L15" s="2"/>
    </row>
    <row r="16" spans="1:12" ht="13.5">
      <c r="A16" s="68" t="s">
        <v>99</v>
      </c>
      <c r="B16" s="52">
        <f>'по выплатам по отдельным видам'!B16/'по выплатам по отдельным видам'!B$3</f>
        <v>0.0014311823393637958</v>
      </c>
      <c r="C16" s="52">
        <f>'по выплатам по отдельным видам'!C16/'по выплатам по отдельным видам'!C$3</f>
        <v>0.00033661865808605506</v>
      </c>
      <c r="D16" s="52">
        <f>'по выплатам по отдельным видам'!D16/'по выплатам по отдельным видам'!D$3</f>
        <v>0.0007861499683671073</v>
      </c>
      <c r="E16" s="52">
        <f>'по выплатам по отдельным видам'!E16/'по выплатам по отдельным видам'!E$3</f>
        <v>0.001012595222325753</v>
      </c>
      <c r="F16" s="52">
        <f>'по выплатам по отдельным видам'!F16/'по выплатам по отдельным видам'!F$3</f>
        <v>0.0010952067833497438</v>
      </c>
      <c r="G16" s="52">
        <f>'по выплатам по отдельным видам'!G16/'по выплатам по отдельным видам'!G$3</f>
        <v>0.0007986268846991441</v>
      </c>
      <c r="H16" s="52">
        <f>'по выплатам по отдельным видам'!H16/'по выплатам по отдельным видам'!H$3</f>
        <v>0.000910715300553757</v>
      </c>
      <c r="I16" s="52"/>
      <c r="J16" s="52">
        <f t="shared" si="0"/>
        <v>0.0005740966424677019</v>
      </c>
      <c r="K16" s="52">
        <f t="shared" si="1"/>
        <v>-0.0006325554546646517</v>
      </c>
      <c r="L16" s="2"/>
    </row>
    <row r="17" spans="1:12" ht="13.5">
      <c r="A17" s="68" t="s">
        <v>95</v>
      </c>
      <c r="B17" s="52">
        <f>'по выплатам по отдельным видам'!B17/'по выплатам по отдельным видам'!B$3</f>
        <v>0.0003239245502753828</v>
      </c>
      <c r="C17" s="52">
        <f>'по выплатам по отдельным видам'!C17/'по выплатам по отдельным видам'!C$3</f>
        <v>2.3500548918262585E-05</v>
      </c>
      <c r="D17" s="52">
        <f>'по выплатам по отдельным видам'!D17/'по выплатам по отдельным видам'!D$3</f>
        <v>0.0007497090356405449</v>
      </c>
      <c r="E17" s="52">
        <f>'по выплатам по отдельным видам'!E17/'по выплатам по отдельным видам'!E$3</f>
        <v>0.0007113362167670591</v>
      </c>
      <c r="F17" s="52">
        <f>'по выплатам по отдельным видам'!F17/'по выплатам по отдельным видам'!F$3</f>
        <v>-0.0005035564322519885</v>
      </c>
      <c r="G17" s="52">
        <f>'по выплатам по отдельным видам'!G17/'по выплатам по отдельным видам'!G$3</f>
        <v>0.00022661113087348036</v>
      </c>
      <c r="H17" s="52">
        <f>'по выплатам по отдельным видам'!H17/'по выплатам по отдельным видам'!H$3</f>
        <v>0.0007808363894915388</v>
      </c>
      <c r="I17" s="52"/>
      <c r="J17" s="52">
        <f t="shared" si="0"/>
        <v>0.0007573358405732762</v>
      </c>
      <c r="K17" s="52">
        <f t="shared" si="1"/>
        <v>-9.731341940190242E-05</v>
      </c>
      <c r="L17" s="2"/>
    </row>
    <row r="18" spans="1:12" ht="13.5">
      <c r="A18" s="68"/>
      <c r="B18" s="52"/>
      <c r="C18" s="44"/>
      <c r="D18" s="44"/>
      <c r="E18" s="44"/>
      <c r="F18" s="44"/>
      <c r="G18" s="44"/>
      <c r="H18" s="44"/>
      <c r="I18" s="44"/>
      <c r="J18" s="51"/>
      <c r="K18" s="51"/>
      <c r="L18" s="2"/>
    </row>
    <row r="19" spans="1:12" ht="13.5">
      <c r="A19" s="67" t="s">
        <v>88</v>
      </c>
      <c r="B19" s="51">
        <f>'по выплатам по отдельным видам'!B19/'по выплатам по отдельным видам'!B$3</f>
        <v>0.12972591525647767</v>
      </c>
      <c r="C19" s="51">
        <f>'по выплатам по отдельным видам'!C19/'по выплатам по отдельным видам'!C$3</f>
        <v>0.14833475708560404</v>
      </c>
      <c r="D19" s="51">
        <f>'по выплатам по отдельным видам'!D19/'по выплатам по отдельным видам'!D$3</f>
        <v>0.157011030410152</v>
      </c>
      <c r="E19" s="51">
        <f>'по выплатам по отдельным видам'!E19/'по выплатам по отдельным видам'!E$3</f>
        <v>0.18357118435758743</v>
      </c>
      <c r="F19" s="51">
        <f>'по выплатам по отдельным видам'!F19/'по выплатам по отдельным видам'!F$3</f>
        <v>0.218454559877877</v>
      </c>
      <c r="G19" s="51">
        <f>'по выплатам по отдельным видам'!G19/'по выплатам по отдельным видам'!G$3</f>
        <v>0.17670664541286318</v>
      </c>
      <c r="H19" s="51">
        <f>'по выплатам по отдельным видам'!H19/'по выплатам по отдельным видам'!H$3</f>
        <v>0.22375273100887508</v>
      </c>
      <c r="I19" s="51"/>
      <c r="J19" s="51">
        <f>H19-C19</f>
        <v>0.07541797392327104</v>
      </c>
      <c r="K19" s="51">
        <f>G19-B19</f>
        <v>0.046980730156385514</v>
      </c>
      <c r="L19" s="2"/>
    </row>
    <row r="20" spans="1:12" ht="25.5">
      <c r="A20" s="68" t="s">
        <v>89</v>
      </c>
      <c r="B20" s="52">
        <f>'по выплатам по отдельным видам'!B20/'по выплатам по отдельным видам'!B$3</f>
        <v>0.0010344631496731866</v>
      </c>
      <c r="C20" s="52">
        <f>'по выплатам по отдельным видам'!C20/'по выплатам по отдельным видам'!C$3</f>
        <v>0.000949302003039591</v>
      </c>
      <c r="D20" s="52">
        <f>'по выплатам по отдельным видам'!D20/'по выплатам по отдельным видам'!D$3</f>
        <v>0.0009241535504608751</v>
      </c>
      <c r="E20" s="52">
        <f>'по выплатам по отдельным видам'!E20/'по выплатам по отдельным видам'!E$3</f>
        <v>0.0012600340165681047</v>
      </c>
      <c r="F20" s="52">
        <f>'по выплатам по отдельным видам'!F20/'по выплатам по отдельным видам'!F$3</f>
        <v>0.0014027939618434751</v>
      </c>
      <c r="G20" s="52">
        <f>'по выплатам по отдельным видам'!G20/'по выплатам по отдельным видам'!G$3</f>
        <v>0.001133456293361083</v>
      </c>
      <c r="H20" s="52">
        <f>'по выплатам по отдельным видам'!H20/'по выплатам по отдельным видам'!H$3</f>
        <v>0.0012092336159918342</v>
      </c>
      <c r="I20" s="52"/>
      <c r="J20" s="52">
        <f>H20-C20</f>
        <v>0.00025993161295224324</v>
      </c>
      <c r="K20" s="52">
        <f>G20-B20</f>
        <v>9.899314368789634E-05</v>
      </c>
      <c r="L20" s="2"/>
    </row>
    <row r="21" spans="1:12" ht="13.5">
      <c r="A21" s="68" t="s">
        <v>90</v>
      </c>
      <c r="B21" s="52">
        <f>'по выплатам по отдельным видам'!B21/'по выплатам по отдельным видам'!B$3</f>
        <v>0.11698525568669128</v>
      </c>
      <c r="C21" s="52">
        <f>'по выплатам по отдельным видам'!C21/'по выплатам по отдельным видам'!C$3</f>
        <v>0.14097180811554838</v>
      </c>
      <c r="D21" s="52">
        <f>'по выплатам по отдельным видам'!D21/'по выплатам по отдельным видам'!D$3</f>
        <v>0.14090758710006532</v>
      </c>
      <c r="E21" s="52">
        <f>'по выплатам по отдельным видам'!E21/'по выплатам по отдельным видам'!E$3</f>
        <v>0.16933303999956512</v>
      </c>
      <c r="F21" s="52">
        <f>'по выплатам по отдельным видам'!F21/'по выплатам по отдельным видам'!F$3</f>
        <v>0.1939865682117482</v>
      </c>
      <c r="G21" s="52">
        <f>'по выплатам по отдельным видам'!G21/'по выплатам по отдельным видам'!G$3</f>
        <v>0.1612672804421039</v>
      </c>
      <c r="H21" s="52">
        <f>'по выплатам по отдельным видам'!H21/'по выплатам по отдельным видам'!H$3</f>
        <v>0.2128462940228046</v>
      </c>
      <c r="I21" s="52"/>
      <c r="J21" s="52">
        <f>H21-C21</f>
        <v>0.07187448590725623</v>
      </c>
      <c r="K21" s="52">
        <f>G21-B21</f>
        <v>0.04428202475541261</v>
      </c>
      <c r="L21" s="2"/>
    </row>
    <row r="22" spans="1:12" ht="13.5">
      <c r="A22" s="68" t="s">
        <v>91</v>
      </c>
      <c r="B22" s="52">
        <f>'по выплатам по отдельным видам'!B22/'по выплатам по отдельным видам'!B$3</f>
        <v>0.010928255720510899</v>
      </c>
      <c r="C22" s="52">
        <f>'по выплатам по отдельным видам'!C22/'по выплатам по отдельным видам'!C$3</f>
        <v>0.005271867456784461</v>
      </c>
      <c r="D22" s="52">
        <f>'по выплатам по отдельным видам'!D22/'по выплатам по отдельным видам'!D$3</f>
        <v>0.013436659850911324</v>
      </c>
      <c r="E22" s="52">
        <f>'по выплатам по отдельным видам'!E22/'по выплатам по отдельным видам'!E$3</f>
        <v>0.011157168344179938</v>
      </c>
      <c r="F22" s="52">
        <f>'по выплатам по отдельным видам'!F22/'по выплатам по отдельным видам'!F$3</f>
        <v>0.021811240824351368</v>
      </c>
      <c r="G22" s="52">
        <f>'по выплатам по отдельным видам'!G22/'по выплатам по отдельным видам'!G$3</f>
        <v>0.012830068263115897</v>
      </c>
      <c r="H22" s="52">
        <f>'по выплатам по отдельным видам'!H22/'по выплатам по отдельным видам'!H$3</f>
        <v>0.008919649119133871</v>
      </c>
      <c r="I22" s="52"/>
      <c r="J22" s="52">
        <f>H22-C22</f>
        <v>0.00364778166234941</v>
      </c>
      <c r="K22" s="52">
        <f>G22-B22</f>
        <v>0.0019018125426049984</v>
      </c>
      <c r="L22" s="2"/>
    </row>
    <row r="23" spans="1:12" ht="13.5">
      <c r="A23" s="68" t="s">
        <v>94</v>
      </c>
      <c r="B23" s="52">
        <f>'по выплатам по отдельным видам'!B23/'по выплатам по отдельным видам'!B$3</f>
        <v>0.0007779406996022901</v>
      </c>
      <c r="C23" s="52">
        <f>'по выплатам по отдельным видам'!C23/'по выплатам по отдельным видам'!C$3</f>
        <v>0.0011417795102316014</v>
      </c>
      <c r="D23" s="52">
        <f>'по выплатам по отдельным видам'!D23/'по выплатам по отдельным видам'!D$3</f>
        <v>0.0017426299087144968</v>
      </c>
      <c r="E23" s="52">
        <f>'по выплатам по отдельным видам'!E23/'по выплатам по отдельным видам'!E$3</f>
        <v>0.0018209419972742564</v>
      </c>
      <c r="F23" s="52">
        <f>'по выплатам по отдельным видам'!F23/'по выплатам по отдельным видам'!F$3</f>
        <v>0.0012539568799339576</v>
      </c>
      <c r="G23" s="52">
        <f>'по выплатам по отдельным видам'!G23/'по выплатам по отдельным видам'!G$3</f>
        <v>0.0014758404142823122</v>
      </c>
      <c r="H23" s="52">
        <f>'по выплатам по отдельным видам'!H23/'по выплатам по отдельным видам'!H$3</f>
        <v>0.0007775542509447284</v>
      </c>
      <c r="I23" s="52"/>
      <c r="J23" s="52">
        <f>H23-C23</f>
        <v>-0.00036422525928687304</v>
      </c>
      <c r="K23" s="52">
        <f>G23-B23</f>
        <v>0.0006978997146800221</v>
      </c>
      <c r="L23" s="2"/>
    </row>
    <row r="24" spans="1:12" s="40" customFormat="1" ht="13.5">
      <c r="A24" s="3"/>
      <c r="B24" s="12"/>
      <c r="C24" s="61"/>
      <c r="D24" s="61"/>
      <c r="E24" s="61"/>
      <c r="F24" s="61"/>
      <c r="G24" s="12"/>
      <c r="H24" s="61"/>
      <c r="I24" s="61"/>
      <c r="J24" s="51"/>
      <c r="K24" s="51"/>
      <c r="L24" s="4"/>
    </row>
    <row r="25" spans="1:12" ht="25.5">
      <c r="A25" s="62" t="s">
        <v>97</v>
      </c>
      <c r="B25" s="5"/>
      <c r="C25" s="5"/>
      <c r="D25" s="5"/>
      <c r="E25" s="5"/>
      <c r="F25" s="5"/>
      <c r="G25" s="5"/>
      <c r="H25" s="5"/>
      <c r="I25" s="5"/>
      <c r="J25" s="51"/>
      <c r="K25" s="51"/>
      <c r="L25" s="2"/>
    </row>
    <row r="26" spans="1:12" ht="13.5">
      <c r="A26" s="62" t="s">
        <v>98</v>
      </c>
      <c r="B26" s="51">
        <f>'по выплатам по отдельным видам'!B26/'по выплатам по отдельным видам'!B$26</f>
        <v>1</v>
      </c>
      <c r="C26" s="51">
        <f>'по выплатам по отдельным видам'!C26/'по выплатам по отдельным видам'!C$26</f>
        <v>1</v>
      </c>
      <c r="D26" s="51">
        <f>'по выплатам по отдельным видам'!D26/'по выплатам по отдельным видам'!D$26</f>
        <v>1</v>
      </c>
      <c r="E26" s="51">
        <f>'по выплатам по отдельным видам'!E26/'по выплатам по отдельным видам'!E$26</f>
        <v>1</v>
      </c>
      <c r="F26" s="51">
        <f>'по выплатам по отдельным видам'!F26/'по выплатам по отдельным видам'!F$26</f>
        <v>1</v>
      </c>
      <c r="G26" s="51">
        <f>'по выплатам по отдельным видам'!G26/'по выплатам по отдельным видам'!G$26</f>
        <v>1</v>
      </c>
      <c r="H26" s="51">
        <f>'по выплатам по отдельным видам'!H26/'по выплатам по отдельным видам'!H$26</f>
        <v>1</v>
      </c>
      <c r="I26" s="51"/>
      <c r="J26" s="51"/>
      <c r="K26" s="51"/>
      <c r="L26" s="2"/>
    </row>
    <row r="27" spans="1:12" ht="13.5">
      <c r="A27" s="6"/>
      <c r="B27" s="51"/>
      <c r="C27" s="49"/>
      <c r="D27" s="49"/>
      <c r="E27" s="49"/>
      <c r="F27" s="49"/>
      <c r="G27" s="49"/>
      <c r="H27" s="49"/>
      <c r="I27" s="49"/>
      <c r="J27" s="51"/>
      <c r="K27" s="51"/>
      <c r="L27" s="2"/>
    </row>
    <row r="28" spans="1:12" ht="13.5">
      <c r="A28" s="6" t="s">
        <v>100</v>
      </c>
      <c r="B28" s="51">
        <f>'по выплатам по отдельным видам'!B28/'по выплатам по отдельным видам'!B$26</f>
        <v>0.006232131320227609</v>
      </c>
      <c r="C28" s="51">
        <f>'по выплатам по отдельным видам'!C28/'по выплатам по отдельным видам'!C$26</f>
        <v>0.0067277843079803995</v>
      </c>
      <c r="D28" s="51">
        <f>'по выплатам по отдельным видам'!D28/'по выплатам по отдельным видам'!D$26</f>
        <v>0.00339739982761093</v>
      </c>
      <c r="E28" s="51">
        <f>'по выплатам по отдельным видам'!E28/'по выплатам по отдельным видам'!E$26</f>
        <v>0.004776093246497433</v>
      </c>
      <c r="F28" s="51">
        <f>'по выплатам по отдельным видам'!F28/'по выплатам по отдельным видам'!F$26</f>
        <v>0.0024588370681724084</v>
      </c>
      <c r="G28" s="51">
        <f>'по выплатам по отдельным видам'!G28/'по выплатам по отдельным видам'!G$26</f>
        <v>0.004173873889425233</v>
      </c>
      <c r="H28" s="51">
        <f>'по выплатам по отдельным видам'!H28/'по выплатам по отдельным видам'!H$26</f>
        <v>0.006687164027375022</v>
      </c>
      <c r="I28" s="51"/>
      <c r="J28" s="51">
        <f>H28-C28</f>
        <v>-4.062028060537737E-05</v>
      </c>
      <c r="K28" s="51">
        <f>G28-B28</f>
        <v>-0.0020582574308023764</v>
      </c>
      <c r="L28" s="2"/>
    </row>
    <row r="29" spans="1:12" ht="13.5">
      <c r="A29" s="6"/>
      <c r="B29" s="51"/>
      <c r="C29" s="49"/>
      <c r="D29" s="49"/>
      <c r="E29" s="49"/>
      <c r="F29" s="49"/>
      <c r="G29" s="49"/>
      <c r="H29" s="49"/>
      <c r="I29" s="49"/>
      <c r="J29" s="51"/>
      <c r="K29" s="51"/>
      <c r="L29" s="2"/>
    </row>
    <row r="30" spans="1:12" ht="13.5">
      <c r="A30" s="67" t="s">
        <v>81</v>
      </c>
      <c r="B30" s="51">
        <f>'по выплатам по отдельным видам'!B30/'по выплатам по отдельным видам'!B$26</f>
        <v>0.9442499829744017</v>
      </c>
      <c r="C30" s="51">
        <f>'по выплатам по отдельным видам'!C30/'по выплатам по отдельным видам'!C$26</f>
        <v>0.8964030240840879</v>
      </c>
      <c r="D30" s="51">
        <f>'по выплатам по отдельным видам'!D30/'по выплатам по отдельным видам'!D$26</f>
        <v>0.9393045258083406</v>
      </c>
      <c r="E30" s="51">
        <f>'по выплатам по отдельным видам'!E30/'по выплатам по отдельным видам'!E$26</f>
        <v>0.9203307192470507</v>
      </c>
      <c r="F30" s="51">
        <f>'по выплатам по отдельным видам'!F30/'по выплатам по отдельным видам'!F$26</f>
        <v>0.9200183986210582</v>
      </c>
      <c r="G30" s="51">
        <f>'по выплатам по отдельным видам'!G30/'по выплатам по отдельным видам'!G$26</f>
        <v>0.9215272057870009</v>
      </c>
      <c r="H30" s="51">
        <f>'по выплатам по отдельным видам'!H30/'по выплатам по отдельным видам'!H$26</f>
        <v>0.8678411142680689</v>
      </c>
      <c r="I30" s="51"/>
      <c r="J30" s="51">
        <f aca="true" t="shared" si="2" ref="J30:J40">H30-C30</f>
        <v>-0.028561909816019027</v>
      </c>
      <c r="K30" s="51">
        <f aca="true" t="shared" si="3" ref="K30:K40">G30-B30</f>
        <v>-0.02272277718740079</v>
      </c>
      <c r="L30" s="2"/>
    </row>
    <row r="31" spans="1:12" ht="13.5">
      <c r="A31" s="68" t="s">
        <v>79</v>
      </c>
      <c r="B31" s="52">
        <f>'по выплатам по отдельным видам'!B31/'по выплатам по отдельным видам'!B$26</f>
        <v>0.18322888320855443</v>
      </c>
      <c r="C31" s="52">
        <f>'по выплатам по отдельным видам'!C31/'по выплатам по отдельным видам'!C$26</f>
        <v>0.2574538209183805</v>
      </c>
      <c r="D31" s="52">
        <f>'по выплатам по отдельным видам'!D31/'по выплатам по отдельным видам'!D$26</f>
        <v>0.197861720086179</v>
      </c>
      <c r="E31" s="52">
        <f>'по выплатам по отдельным видам'!E31/'по выплатам по отдельным видам'!E$26</f>
        <v>0.1921425900035127</v>
      </c>
      <c r="F31" s="52">
        <f>'по выплатам по отдельным видам'!F31/'по выплатам по отдельным видам'!F$26</f>
        <v>0.24619362513822501</v>
      </c>
      <c r="G31" s="52">
        <f>'по выплатам по отдельным видам'!G31/'по выплатам по отдельным видам'!G$26</f>
        <v>0.21936830407824717</v>
      </c>
      <c r="H31" s="52">
        <f>'по выплатам по отдельным видам'!H31/'по выплатам по отдельным видам'!H$26</f>
        <v>0.2290726216592898</v>
      </c>
      <c r="I31" s="52"/>
      <c r="J31" s="52">
        <f t="shared" si="2"/>
        <v>-0.02838119925909069</v>
      </c>
      <c r="K31" s="52">
        <f t="shared" si="3"/>
        <v>0.03613942086969274</v>
      </c>
      <c r="L31" s="2"/>
    </row>
    <row r="32" spans="1:12" ht="25.5">
      <c r="A32" s="68" t="s">
        <v>80</v>
      </c>
      <c r="B32" s="52">
        <f>'по выплатам по отдельным видам'!B32/'по выплатам по отдельным видам'!B$26</f>
        <v>0.0030365254361406926</v>
      </c>
      <c r="C32" s="52">
        <f>'по выплатам по отдельным видам'!C32/'по выплатам по отдельным видам'!C$26</f>
        <v>0.003547048228033112</v>
      </c>
      <c r="D32" s="52">
        <f>'по выплатам по отдельным видам'!D32/'по выплатам по отдельным видам'!D$26</f>
        <v>0.00349137108284097</v>
      </c>
      <c r="E32" s="52">
        <f>'по выплатам по отдельным видам'!E32/'по выплатам по отдельным видам'!E$26</f>
        <v>0.0028187803844189514</v>
      </c>
      <c r="F32" s="52">
        <f>'по выплатам по отдельным видам'!F32/'по выплатам по отдельным видам'!F$26</f>
        <v>-0.0003647783350004537</v>
      </c>
      <c r="G32" s="52">
        <f>'по выплатам по отдельным видам'!G32/'по выплатам по отдельным видам'!G$26</f>
        <v>0.002410985687279799</v>
      </c>
      <c r="H32" s="52">
        <f>'по выплатам по отдельным видам'!H32/'по выплатам по отдельным видам'!H$26</f>
        <v>0.002453168600809664</v>
      </c>
      <c r="I32" s="52"/>
      <c r="J32" s="52">
        <f t="shared" si="2"/>
        <v>-0.001093879627223448</v>
      </c>
      <c r="K32" s="52">
        <f t="shared" si="3"/>
        <v>-0.0006255397488608935</v>
      </c>
      <c r="L32" s="2"/>
    </row>
    <row r="33" spans="1:12" ht="13.5">
      <c r="A33" s="68" t="s">
        <v>83</v>
      </c>
      <c r="B33" s="52">
        <f>'по выплатам по отдельным видам'!B33/'по выплатам по отдельным видам'!B$26</f>
        <v>0.2675281846284052</v>
      </c>
      <c r="C33" s="52">
        <f>'по выплатам по отдельным видам'!C33/'по выплатам по отдельным видам'!C$26</f>
        <v>0.08776477220344171</v>
      </c>
      <c r="D33" s="52">
        <f>'по выплатам по отдельным видам'!D33/'по выплатам по отдельным видам'!D$26</f>
        <v>0.16482035130822703</v>
      </c>
      <c r="E33" s="52">
        <f>'по выплатам по отдельным видам'!E33/'по выплатам по отдельным видам'!E$26</f>
        <v>0.20384711024991625</v>
      </c>
      <c r="F33" s="52">
        <f>'по выплатам по отдельным видам'!F33/'по выплатам по отдельным видам'!F$26</f>
        <v>0.1402162410857818</v>
      </c>
      <c r="G33" s="52">
        <f>'по выплатам по отдельным видам'!G33/'по выплатам по отдельным видам'!G$26</f>
        <v>0.15421521401590654</v>
      </c>
      <c r="H33" s="52">
        <f>'по выплатам по отдельным видам'!H33/'по выплатам по отдельным видам'!H$26</f>
        <v>0.08258955181156216</v>
      </c>
      <c r="I33" s="52"/>
      <c r="J33" s="52">
        <f t="shared" si="2"/>
        <v>-0.005175220391879551</v>
      </c>
      <c r="K33" s="52">
        <f t="shared" si="3"/>
        <v>-0.11331297061249868</v>
      </c>
      <c r="L33" s="2"/>
    </row>
    <row r="34" spans="1:12" ht="13.5">
      <c r="A34" s="68" t="s">
        <v>84</v>
      </c>
      <c r="B34" s="52">
        <f>'по выплатам по отдельным видам'!B34/'по выплатам по отдельным видам'!B$26</f>
        <v>0.1284074978757292</v>
      </c>
      <c r="C34" s="52">
        <f>'по выплатам по отдельным видам'!C34/'по выплатам по отдельным видам'!C$26</f>
        <v>0.2505446968243012</v>
      </c>
      <c r="D34" s="52">
        <f>'по выплатам по отдельным видам'!D34/'по выплатам по отдельным видам'!D$26</f>
        <v>0.17580629831272596</v>
      </c>
      <c r="E34" s="52">
        <f>'по выплатам по отдельным видам'!E34/'по выплатам по отдельным видам'!E$26</f>
        <v>0.16105612292075544</v>
      </c>
      <c r="F34" s="52">
        <f>'по выплатам по отдельным видам'!F34/'по выплатам по отдельным видам'!F$26</f>
        <v>0.11401337964580845</v>
      </c>
      <c r="G34" s="52">
        <f>'по выплатам по отдельным видам'!G34/'по выплатам по отдельным видам'!G$26</f>
        <v>0.17171058873325662</v>
      </c>
      <c r="H34" s="52">
        <f>'по выплатам по отдельным видам'!H34/'по выплатам по отдельным видам'!H$26</f>
        <v>0.3049458029497265</v>
      </c>
      <c r="I34" s="52"/>
      <c r="J34" s="52">
        <f t="shared" si="2"/>
        <v>0.054401106125425314</v>
      </c>
      <c r="K34" s="52">
        <f t="shared" si="3"/>
        <v>0.043303090857527426</v>
      </c>
      <c r="L34" s="2"/>
    </row>
    <row r="35" spans="1:12" ht="13.5">
      <c r="A35" s="68" t="s">
        <v>85</v>
      </c>
      <c r="B35" s="52">
        <f>'по выплатам по отдельным видам'!B35/'по выплатам по отдельным видам'!B$26</f>
        <v>0.0067897694296754005</v>
      </c>
      <c r="C35" s="52">
        <f>'по выплатам по отдельным видам'!C35/'по выплатам по отдельным видам'!C$26</f>
        <v>0.002944360184517947</v>
      </c>
      <c r="D35" s="52">
        <f>'по выплатам по отдельным видам'!D35/'по выплатам по отдельным видам'!D$26</f>
        <v>0.00477357029016354</v>
      </c>
      <c r="E35" s="52">
        <f>'по выплатам по отдельным видам'!E35/'по выплатам по отдельным видам'!E$26</f>
        <v>0.006308901425643345</v>
      </c>
      <c r="F35" s="52">
        <f>'по выплатам по отдельным видам'!F35/'по выплатам по отдельным видам'!F$26</f>
        <v>0.0033702405431786627</v>
      </c>
      <c r="G35" s="52">
        <f>'по выплатам по отдельным видам'!G35/'по выплатам по отдельным видам'!G$26</f>
        <v>0.004484754764952765</v>
      </c>
      <c r="H35" s="52">
        <f>'по выплатам по отдельным видам'!H35/'по выплатам по отдельным видам'!H$26</f>
        <v>0.005565221155195502</v>
      </c>
      <c r="I35" s="52"/>
      <c r="J35" s="52">
        <f t="shared" si="2"/>
        <v>0.002620860970677555</v>
      </c>
      <c r="K35" s="52">
        <f t="shared" si="3"/>
        <v>-0.0023050146647226356</v>
      </c>
      <c r="L35" s="2"/>
    </row>
    <row r="36" spans="1:12" ht="25.5">
      <c r="A36" s="68" t="s">
        <v>86</v>
      </c>
      <c r="B36" s="52">
        <f>'по выплатам по отдельным видам'!B36/'по выплатам по отдельным видам'!B$26</f>
        <v>0.12393575818476432</v>
      </c>
      <c r="C36" s="52">
        <f>'по выплатам по отдельным видам'!C36/'по выплатам по отдельным видам'!C$26</f>
        <v>0.0706754528689772</v>
      </c>
      <c r="D36" s="52">
        <f>'по выплатам по отдельным видам'!D36/'по выплатам по отдельным видам'!D$26</f>
        <v>0.03548003666275081</v>
      </c>
      <c r="E36" s="52">
        <f>'по выплатам по отдельным видам'!E36/'по выплатам по отдельным видам'!E$26</f>
        <v>0.07028015263101307</v>
      </c>
      <c r="F36" s="52">
        <f>'по выплатам по отдельным видам'!F36/'по выплатам по отдельным видам'!F$26</f>
        <v>0.06187236321548915</v>
      </c>
      <c r="G36" s="52">
        <f>'по выплатам по отдельным видам'!G36/'по выплатам по отдельным видам'!G$26</f>
        <v>0.05756032155491808</v>
      </c>
      <c r="H36" s="52">
        <f>'по выплатам по отдельным видам'!H36/'по выплатам по отдельным видам'!H$26</f>
        <v>0.008737971230940379</v>
      </c>
      <c r="I36" s="52"/>
      <c r="J36" s="52">
        <f t="shared" si="2"/>
        <v>-0.06193748163803682</v>
      </c>
      <c r="K36" s="52">
        <f t="shared" si="3"/>
        <v>-0.06637543662984624</v>
      </c>
      <c r="L36" s="2"/>
    </row>
    <row r="37" spans="1:12" ht="13.5">
      <c r="A37" s="68" t="s">
        <v>87</v>
      </c>
      <c r="B37" s="52">
        <f>'по выплатам по отдельным видам'!B37/'по выплатам по отдельным видам'!B$26</f>
        <v>0.028398895082769448</v>
      </c>
      <c r="C37" s="52">
        <f>'по выплатам по отдельным видам'!C37/'по выплатам по отдельным видам'!C$26</f>
        <v>0.03681777789105859</v>
      </c>
      <c r="D37" s="52">
        <f>'по выплатам по отдельным видам'!D37/'по выплатам по отдельным видам'!D$26</f>
        <v>0.018941183402016785</v>
      </c>
      <c r="E37" s="52">
        <f>'по выплатам по отдельным видам'!E37/'по выплатам по отдельным видам'!E$26</f>
        <v>0.039070983380394254</v>
      </c>
      <c r="F37" s="52">
        <f>'по выплатам по отдельным видам'!F37/'по выплатам по отдельным видам'!F$26</f>
        <v>0.06976095002058445</v>
      </c>
      <c r="G37" s="52">
        <f>'по выплатам по отдельным видам'!G37/'по выплатам по отдельным видам'!G$26</f>
        <v>0.03968815029400888</v>
      </c>
      <c r="H37" s="52">
        <f>'по выплатам по отдельным видам'!H37/'по выплатам по отдельным видам'!H$26</f>
        <v>0.07865769820964422</v>
      </c>
      <c r="I37" s="52"/>
      <c r="J37" s="52">
        <f t="shared" si="2"/>
        <v>0.041839920318585626</v>
      </c>
      <c r="K37" s="52">
        <f t="shared" si="3"/>
        <v>0.01128925521123943</v>
      </c>
      <c r="L37" s="2"/>
    </row>
    <row r="38" spans="1:12" ht="13.5">
      <c r="A38" s="68" t="s">
        <v>92</v>
      </c>
      <c r="B38" s="52">
        <f>'по выплатам по отдельным видам'!B38/'по выплатам по отдельным видам'!B$26</f>
        <v>0.004604905043725693</v>
      </c>
      <c r="C38" s="52">
        <f>'по выплатам по отдельным видам'!C38/'по выплатам по отдельным видам'!C$26</f>
        <v>0.0068214182983666735</v>
      </c>
      <c r="D38" s="52">
        <f>'по выплатам по отдельным видам'!D38/'по выплатам по отдельным видам'!D$26</f>
        <v>0.008061775285437823</v>
      </c>
      <c r="E38" s="52">
        <f>'по выплатам по отдельным видам'!E38/'по выплатам по отдельным видам'!E$26</f>
        <v>0.003000910933227538</v>
      </c>
      <c r="F38" s="52">
        <f>'по выплатам по отдельным видам'!F38/'по выплатам по отдельным видам'!F$26</f>
        <v>0.0030106347640915855</v>
      </c>
      <c r="G38" s="52">
        <f>'по выплатам по отдельным видам'!G38/'по выплатам по отдельным видам'!G$26</f>
        <v>0.0053104168802352286</v>
      </c>
      <c r="H38" s="52">
        <f>'по выплатам по отдельным видам'!H38/'по выплатам по отдельным видам'!H$26</f>
        <v>0.00694431827736809</v>
      </c>
      <c r="I38" s="52"/>
      <c r="J38" s="52">
        <f t="shared" si="2"/>
        <v>0.0001228999790014165</v>
      </c>
      <c r="K38" s="52">
        <f t="shared" si="3"/>
        <v>0.0007055118365095359</v>
      </c>
      <c r="L38" s="2"/>
    </row>
    <row r="39" spans="1:12" ht="13.5">
      <c r="A39" s="68" t="s">
        <v>99</v>
      </c>
      <c r="B39" s="52">
        <f>'по выплатам по отдельным видам'!B39/'по выплатам по отдельным видам'!B$26</f>
        <v>0.18268219414947132</v>
      </c>
      <c r="C39" s="52">
        <f>'по выплатам по отдельным видам'!C39/'по выплатам по отдельным видам'!C$26</f>
        <v>0.1600154377990176</v>
      </c>
      <c r="D39" s="52">
        <f>'по выплатам по отдельным видам'!D39/'по выплатам по отдельным видам'!D$26</f>
        <v>0.3218039937468774</v>
      </c>
      <c r="E39" s="52">
        <f>'по выплатам по отдельным видам'!E39/'по выплатам по отдельным видам'!E$26</f>
        <v>0.22903560942318774</v>
      </c>
      <c r="F39" s="52">
        <f>'по выплатам по отдельным видам'!F39/'по выплатам по отдельным видам'!F$26</f>
        <v>0.2758438339108115</v>
      </c>
      <c r="G39" s="52">
        <f>'по выплатам по отдельным видам'!G39/'по выплатам по отдельным видам'!G$26</f>
        <v>0.2556323130051715</v>
      </c>
      <c r="H39" s="52">
        <f>'по выплатам по отдельным видам'!H39/'по выплатам по отдельным видам'!H$26</f>
        <v>0.1416928431593763</v>
      </c>
      <c r="I39" s="52"/>
      <c r="J39" s="52">
        <f t="shared" si="2"/>
        <v>-0.01832259463964131</v>
      </c>
      <c r="K39" s="52">
        <f t="shared" si="3"/>
        <v>0.07295011885570016</v>
      </c>
      <c r="L39" s="2"/>
    </row>
    <row r="40" spans="1:12" ht="13.5">
      <c r="A40" s="68" t="s">
        <v>95</v>
      </c>
      <c r="B40" s="52">
        <f>'по выплатам по отдельным видам'!B40/'по выплатам по отдельным видам'!B$26</f>
        <v>0.01563736993516599</v>
      </c>
      <c r="C40" s="52">
        <f>'по выплатам по отдельным видам'!C40/'по выплатам по отдельным видам'!C$26</f>
        <v>0.01981823886799338</v>
      </c>
      <c r="D40" s="52">
        <f>'по выплатам по отдельным видам'!D40/'по выплатам по отдельным видам'!D$26</f>
        <v>0.008264225631121174</v>
      </c>
      <c r="E40" s="52">
        <f>'по выплатам по отдельным видам'!E40/'по выплатам по отдельным видам'!E$26</f>
        <v>0.012769557894981425</v>
      </c>
      <c r="F40" s="52">
        <f>'по выплатам по отдельным видам'!F40/'по выплатам по отдельным видам'!F$26</f>
        <v>0.006101908632088148</v>
      </c>
      <c r="G40" s="52">
        <f>'по выплатам по отдельным видам'!G40/'по выплатам по отдельным видам'!G$26</f>
        <v>0.011146156773024336</v>
      </c>
      <c r="H40" s="52">
        <f>'по выплатам по отдельным видам'!H40/'по выплатам по отдельным видам'!H$26</f>
        <v>0.007181917214156263</v>
      </c>
      <c r="I40" s="52"/>
      <c r="J40" s="52">
        <f t="shared" si="2"/>
        <v>-0.012636321653837117</v>
      </c>
      <c r="K40" s="52">
        <f t="shared" si="3"/>
        <v>-0.004491213162141655</v>
      </c>
      <c r="L40" s="2"/>
    </row>
    <row r="41" spans="1:12" ht="13.5">
      <c r="A41" s="3"/>
      <c r="B41" s="52"/>
      <c r="C41" s="44"/>
      <c r="D41" s="44"/>
      <c r="E41" s="44"/>
      <c r="F41" s="44"/>
      <c r="G41" s="44"/>
      <c r="H41" s="44"/>
      <c r="I41" s="44"/>
      <c r="J41" s="51"/>
      <c r="K41" s="51"/>
      <c r="L41" s="2"/>
    </row>
    <row r="42" spans="1:12" ht="13.5">
      <c r="A42" s="67" t="s">
        <v>88</v>
      </c>
      <c r="B42" s="51">
        <f>'по выплатам по отдельным видам'!B42/'по выплатам по отдельным видам'!B$26</f>
        <v>0.04951788570537054</v>
      </c>
      <c r="C42" s="51">
        <f>'по выплатам по отдельным видам'!C42/'по выплатам по отдельным видам'!C$26</f>
        <v>0.09686919160793173</v>
      </c>
      <c r="D42" s="51">
        <f>'по выплатам по отдельным видам'!D42/'по выплатам по отдельным видам'!D$26</f>
        <v>0.057298074364048504</v>
      </c>
      <c r="E42" s="51">
        <f>'по выплатам по отдельным видам'!E42/'по выплатам по отдельным видам'!E$26</f>
        <v>0.07489318750645209</v>
      </c>
      <c r="F42" s="51">
        <f>'по выплатам по отдельным видам'!F42/'по выплатам по отдельным видам'!F$26</f>
        <v>0.07752276431076945</v>
      </c>
      <c r="G42" s="51">
        <f>'по выплатам по отдельным видам'!G42/'по выплатам по отдельным видам'!G$26</f>
        <v>0.07429892032357394</v>
      </c>
      <c r="H42" s="51">
        <f>'по выплатам по отдельным видам'!H42/'по выплатам по отдельным видам'!H$26</f>
        <v>0.12547172170455614</v>
      </c>
      <c r="I42" s="51"/>
      <c r="J42" s="51">
        <f>H42-C42</f>
        <v>0.028602530096624418</v>
      </c>
      <c r="K42" s="51">
        <f>G42-B42</f>
        <v>0.0247810346182034</v>
      </c>
      <c r="L42" s="2"/>
    </row>
    <row r="43" spans="1:12" ht="13.5">
      <c r="A43" s="68" t="s">
        <v>93</v>
      </c>
      <c r="B43" s="52">
        <f>'по выплатам по отдельным видам'!B43/'по выплатам по отдельным видам'!B$26</f>
        <v>0.0006581484378901375</v>
      </c>
      <c r="C43" s="52">
        <f>'по выплатам по отдельным видам'!C43/'по выплатам по отдельным видам'!C$26</f>
        <v>0.01382916471311055</v>
      </c>
      <c r="D43" s="52">
        <f>'по выплатам по отдельным видам'!D43/'по выплатам по отдельным видам'!D$26</f>
        <v>0.0009265635893484365</v>
      </c>
      <c r="E43" s="52">
        <f>'по выплатам по отдельным видам'!E43/'по выплатам по отдельным видам'!E$26</f>
        <v>0.0036987776647753974</v>
      </c>
      <c r="F43" s="52">
        <f>'по выплатам по отдельным видам'!F43/'по выплатам по отдельным видам'!F$26</f>
        <v>0.003581003180599922</v>
      </c>
      <c r="G43" s="52">
        <f>'по выплатам по отдельным видам'!G43/'по выплатам по отдельным видам'!G$26</f>
        <v>0.004764972868233682</v>
      </c>
      <c r="H43" s="52">
        <f>'по выплатам по отдельным видам'!H43/'по выплатам по отдельным видам'!H$26</f>
        <v>0.004947369824655709</v>
      </c>
      <c r="I43" s="52"/>
      <c r="J43" s="52">
        <f>H43-C43</f>
        <v>-0.00888179488845484</v>
      </c>
      <c r="K43" s="52">
        <f>G43-B43</f>
        <v>0.004106824430343545</v>
      </c>
      <c r="L43" s="2"/>
    </row>
    <row r="44" spans="1:12" ht="13.5">
      <c r="A44" s="68" t="s">
        <v>90</v>
      </c>
      <c r="B44" s="52">
        <f>'по выплатам по отдельным видам'!B44/'по выплатам по отдельным видам'!B$26</f>
        <v>0.037488015873159614</v>
      </c>
      <c r="C44" s="52">
        <f>'по выплатам по отдельным видам'!C44/'по выплатам по отдельным видам'!C$26</f>
        <v>0.05008932105841078</v>
      </c>
      <c r="D44" s="52">
        <f>'по выплатам по отдельным видам'!D44/'по выплатам по отдельным видам'!D$26</f>
        <v>0.03808264742473024</v>
      </c>
      <c r="E44" s="52">
        <f>'по выплатам по отдельным видам'!E44/'по выплатам по отдельным видам'!E$26</f>
        <v>0.05439210120236295</v>
      </c>
      <c r="F44" s="52">
        <f>'по выплатам по отдельным видам'!F44/'по выплатам по отдельным видам'!F$26</f>
        <v>0.07438578100863535</v>
      </c>
      <c r="G44" s="52">
        <f>'по выплатам по отдельным видам'!G44/'по выплатам по отдельным видам'!G$26</f>
        <v>0.05325587722635711</v>
      </c>
      <c r="H44" s="52">
        <f>'по выплатам по отдельным видам'!H44/'по выплатам по отдельным видам'!H$26</f>
        <v>0.0950464684156534</v>
      </c>
      <c r="I44" s="52"/>
      <c r="J44" s="52">
        <f>H44-C44</f>
        <v>0.04495714735724261</v>
      </c>
      <c r="K44" s="52">
        <f>G44-B44</f>
        <v>0.015767861353197493</v>
      </c>
      <c r="L44" s="2"/>
    </row>
    <row r="45" spans="1:12" ht="13.5">
      <c r="A45" s="68" t="s">
        <v>91</v>
      </c>
      <c r="B45" s="52">
        <f>'по выплатам по отдельным видам'!B45/'по выплатам по отдельным видам'!B$26</f>
        <v>0.010581378333450572</v>
      </c>
      <c r="C45" s="52">
        <f>'по выплатам по отдельным видам'!C45/'по выплатам по отдельным видам'!C$26</f>
        <v>0.03081509896408708</v>
      </c>
      <c r="D45" s="52">
        <f>'по выплатам по отдельным видам'!D45/'по выплатам по отдельным видам'!D$26</f>
        <v>0.01768932907919558</v>
      </c>
      <c r="E45" s="52">
        <f>'по выплатам по отдельным видам'!E45/'по выплатам по отдельным видам'!E$26</f>
        <v>0.01610848380965604</v>
      </c>
      <c r="F45" s="52">
        <f>'по выплатам по отдельным видам'!F45/'по выплатам по отдельным видам'!F$26</f>
        <v>-0.0011232563658926012</v>
      </c>
      <c r="G45" s="52">
        <f>'по выплатам по отдельным видам'!G45/'по выплатам по отдельным видам'!G$26</f>
        <v>0.01533882816660697</v>
      </c>
      <c r="H45" s="52">
        <f>'по выплатам по отдельным видам'!H45/'по выплатам по отдельным видам'!H$26</f>
        <v>0.024203891927816037</v>
      </c>
      <c r="I45" s="52"/>
      <c r="J45" s="52">
        <f>H45-C45</f>
        <v>-0.006611207036271043</v>
      </c>
      <c r="K45" s="52">
        <f>G45-B45</f>
        <v>0.0047574498331563984</v>
      </c>
      <c r="L45" s="2"/>
    </row>
    <row r="46" spans="1:12" ht="13.5">
      <c r="A46" s="68" t="s">
        <v>94</v>
      </c>
      <c r="B46" s="52">
        <f>'по выплатам по отдельным видам'!B46/'по выплатам по отдельным видам'!B$26</f>
        <v>0.0007903430608702214</v>
      </c>
      <c r="C46" s="52">
        <f>'по выплатам по отдельным видам'!C46/'по выплатам по отдельным видам'!C$26</f>
        <v>0.0021356068723233225</v>
      </c>
      <c r="D46" s="52">
        <f>'по выплатам по отдельным видам'!D46/'по выплатам по отдельным видам'!D$26</f>
        <v>0.0005995342707742344</v>
      </c>
      <c r="E46" s="52">
        <f>'по выплатам по отдельным видам'!E46/'по выплатам по отдельным видам'!E$26</f>
        <v>0.000693824829657693</v>
      </c>
      <c r="F46" s="52">
        <f>'по выплатам по отдельным видам'!F46/'по выплатам по отдельным видам'!F$26</f>
        <v>0.0006792364874267653</v>
      </c>
      <c r="G46" s="52">
        <f>'по выплатам по отдельным видам'!G46/'по выплатам по отдельным видам'!G$26</f>
        <v>0.0009392420623761722</v>
      </c>
      <c r="H46" s="52">
        <f>'по выплатам по отдельным видам'!H46/'по выплатам по отдельным видам'!H$26</f>
        <v>0.0012739915364309998</v>
      </c>
      <c r="I46" s="52"/>
      <c r="J46" s="52">
        <f>H46-C46</f>
        <v>-0.0008616153358923227</v>
      </c>
      <c r="K46" s="52">
        <f>G46-B46</f>
        <v>0.00014889900150595083</v>
      </c>
      <c r="L46" s="2"/>
    </row>
    <row r="47" spans="1:12" s="40" customFormat="1" ht="13.5">
      <c r="A47" s="3"/>
      <c r="B47" s="12"/>
      <c r="C47" s="61"/>
      <c r="D47" s="61"/>
      <c r="E47" s="61"/>
      <c r="F47" s="61"/>
      <c r="G47" s="12"/>
      <c r="H47" s="61"/>
      <c r="I47" s="61"/>
      <c r="J47" s="51"/>
      <c r="K47" s="51"/>
      <c r="L47" s="4"/>
    </row>
    <row r="48" spans="1:12" ht="13.5">
      <c r="A48" s="62" t="s">
        <v>96</v>
      </c>
      <c r="B48" s="5"/>
      <c r="C48" s="5"/>
      <c r="D48" s="5"/>
      <c r="E48" s="5"/>
      <c r="F48" s="5"/>
      <c r="G48" s="5"/>
      <c r="H48" s="5"/>
      <c r="I48" s="5"/>
      <c r="J48" s="51"/>
      <c r="K48" s="51"/>
      <c r="L48" s="2"/>
    </row>
    <row r="49" spans="1:12" ht="13.5">
      <c r="A49" s="62" t="s">
        <v>98</v>
      </c>
      <c r="B49" s="51">
        <f>'по выплатам по отдельным видам'!B49/'по выплатам по отдельным видам'!B$49</f>
        <v>1</v>
      </c>
      <c r="C49" s="51">
        <f>'по выплатам по отдельным видам'!C49/'по выплатам по отдельным видам'!C$49</f>
        <v>1</v>
      </c>
      <c r="D49" s="51">
        <f>'по выплатам по отдельным видам'!D49/'по выплатам по отдельным видам'!D$49</f>
        <v>1</v>
      </c>
      <c r="E49" s="51">
        <f>'по выплатам по отдельным видам'!E49/'по выплатам по отдельным видам'!E$49</f>
        <v>1</v>
      </c>
      <c r="F49" s="51">
        <f>'по выплатам по отдельным видам'!F49/'по выплатам по отдельным видам'!F$49</f>
        <v>1</v>
      </c>
      <c r="G49" s="51">
        <f>'по выплатам по отдельным видам'!G49/'по выплатам по отдельным видам'!G$49</f>
        <v>1</v>
      </c>
      <c r="H49" s="51">
        <f>'по выплатам по отдельным видам'!H49/'по выплатам по отдельным видам'!H$49</f>
        <v>1</v>
      </c>
      <c r="I49" s="51"/>
      <c r="J49" s="51"/>
      <c r="K49" s="51"/>
      <c r="L49" s="2"/>
    </row>
    <row r="50" spans="1:12" ht="13.5">
      <c r="A50" s="6"/>
      <c r="B50" s="51"/>
      <c r="C50" s="49"/>
      <c r="D50" s="49"/>
      <c r="E50" s="49"/>
      <c r="F50" s="49"/>
      <c r="G50" s="49"/>
      <c r="H50" s="49"/>
      <c r="I50" s="49"/>
      <c r="J50" s="51"/>
      <c r="K50" s="51"/>
      <c r="L50" s="2"/>
    </row>
    <row r="51" spans="1:12" ht="13.5">
      <c r="A51" s="6" t="s">
        <v>100</v>
      </c>
      <c r="B51" s="51">
        <f>'по выплатам по отдельным видам'!B51/'по выплатам по отдельным видам'!B$49</f>
        <v>0</v>
      </c>
      <c r="C51" s="51">
        <f>'по выплатам по отдельным видам'!C51/'по выплатам по отдельным видам'!C$49</f>
        <v>0</v>
      </c>
      <c r="D51" s="51">
        <f>'по выплатам по отдельным видам'!D51/'по выплатам по отдельным видам'!D$49</f>
        <v>0</v>
      </c>
      <c r="E51" s="51">
        <f>'по выплатам по отдельным видам'!E51/'по выплатам по отдельным видам'!E$49</f>
        <v>0</v>
      </c>
      <c r="F51" s="51">
        <f>'по выплатам по отдельным видам'!F51/'по выплатам по отдельным видам'!F$49</f>
        <v>0.016790930502476507</v>
      </c>
      <c r="G51" s="51">
        <f>'по выплатам по отдельным видам'!G51/'по выплатам по отдельным видам'!G$49</f>
        <v>0.005303408099777726</v>
      </c>
      <c r="H51" s="51">
        <f>'по выплатам по отдельным видам'!H51/'по выплатам по отдельным видам'!H$49</f>
        <v>0</v>
      </c>
      <c r="I51" s="51"/>
      <c r="J51" s="51">
        <f>H51-C51</f>
        <v>0</v>
      </c>
      <c r="K51" s="51">
        <f>G51-B51</f>
        <v>0.005303408099777726</v>
      </c>
      <c r="L51" s="2"/>
    </row>
    <row r="52" spans="1:12" ht="13.5">
      <c r="A52" s="6"/>
      <c r="B52" s="51"/>
      <c r="C52" s="49"/>
      <c r="D52" s="49"/>
      <c r="E52" s="49"/>
      <c r="F52" s="49"/>
      <c r="G52" s="49"/>
      <c r="H52" s="49"/>
      <c r="I52" s="49"/>
      <c r="J52" s="51"/>
      <c r="K52" s="51"/>
      <c r="L52" s="2"/>
    </row>
    <row r="53" spans="1:12" ht="13.5">
      <c r="A53" s="67" t="s">
        <v>81</v>
      </c>
      <c r="B53" s="51">
        <f>'по выплатам по отдельным видам'!B53/'по выплатам по отдельным видам'!B$49</f>
        <v>0.9970813885205532</v>
      </c>
      <c r="C53" s="51">
        <f>'по выплатам по отдельным видам'!C53/'по выплатам по отдельным видам'!C$49</f>
        <v>0.9968125303515356</v>
      </c>
      <c r="D53" s="51">
        <f>'по выплатам по отдельным видам'!D53/'по выплатам по отдельным видам'!D$49</f>
        <v>0.9965371923336024</v>
      </c>
      <c r="E53" s="51">
        <f>'по выплатам по отдельным видам'!E53/'по выплатам по отдельным видам'!E$49</f>
        <v>0.9980913021117552</v>
      </c>
      <c r="F53" s="51">
        <f>'по выплатам по отдельным видам'!F53/'по выплатам по отдельным видам'!F$49</f>
        <v>0.9796430358897831</v>
      </c>
      <c r="G53" s="51">
        <f>'по выплатам по отдельным видам'!G53/'по выплатам по отдельным видам'!G$49</f>
        <v>0.9916452284390823</v>
      </c>
      <c r="H53" s="51">
        <f>'по выплатам по отдельным видам'!H53/'по выплатам по отдельным видам'!H$49</f>
        <v>0.9959243783599362</v>
      </c>
      <c r="I53" s="51"/>
      <c r="J53" s="51">
        <f aca="true" t="shared" si="4" ref="J53:J63">H53-C53</f>
        <v>-0.0008881519915994174</v>
      </c>
      <c r="K53" s="51">
        <f aca="true" t="shared" si="5" ref="K53:K63">G53-B53</f>
        <v>-0.005436160081470853</v>
      </c>
      <c r="L53" s="2"/>
    </row>
    <row r="54" spans="1:12" ht="13.5">
      <c r="A54" s="68" t="s">
        <v>79</v>
      </c>
      <c r="B54" s="52">
        <f>'по выплатам по отдельным видам'!B54/'по выплатам по отдельным видам'!B$49</f>
        <v>0.19139497431106076</v>
      </c>
      <c r="C54" s="52">
        <f>'по выплатам по отдельным видам'!C54/'по выплатам по отдельным видам'!C$49</f>
        <v>0.07504125873921383</v>
      </c>
      <c r="D54" s="52">
        <f>'по выплатам по отдельным видам'!D54/'по выплатам по отдельным видам'!D$49</f>
        <v>0.07352258860628136</v>
      </c>
      <c r="E54" s="52">
        <f>'по выплатам по отдельным видам'!E54/'по выплатам по отдельным видам'!E$49</f>
        <v>0.0635297798212345</v>
      </c>
      <c r="F54" s="52">
        <f>'по выплатам по отдельным видам'!F54/'по выплатам по отдельным видам'!F$49</f>
        <v>0.041391520977399496</v>
      </c>
      <c r="G54" s="52">
        <f>'по выплатам по отдельным видам'!G54/'по выплатам по отдельным видам'!G$49</f>
        <v>0.06114842037165563</v>
      </c>
      <c r="H54" s="52">
        <f>'по выплатам по отдельным видам'!H54/'по выплатам по отдельным видам'!H$49</f>
        <v>0.08368132414494064</v>
      </c>
      <c r="I54" s="52"/>
      <c r="J54" s="52">
        <f t="shared" si="4"/>
        <v>0.008640065405726816</v>
      </c>
      <c r="K54" s="52">
        <f t="shared" si="5"/>
        <v>-0.13024655393940512</v>
      </c>
      <c r="L54" s="2"/>
    </row>
    <row r="55" spans="1:12" ht="25.5">
      <c r="A55" s="68" t="s">
        <v>80</v>
      </c>
      <c r="B55" s="52">
        <f>'по выплатам по отдельным видам'!B55/'по выплатам по отдельным видам'!B$49</f>
        <v>0.00025551054086548117</v>
      </c>
      <c r="C55" s="52">
        <f>'по выплатам по отдельным видам'!C55/'по выплатам по отдельным видам'!C$49</f>
        <v>0.00023197461761053552</v>
      </c>
      <c r="D55" s="52">
        <f>'по выплатам по отдельным видам'!D55/'по выплатам по отдельным видам'!D$49</f>
        <v>0.00013698609508345572</v>
      </c>
      <c r="E55" s="52">
        <f>'по выплатам по отдельным видам'!E55/'по выплатам по отдельным видам'!E$49</f>
        <v>2.9734059373495826E-05</v>
      </c>
      <c r="F55" s="52">
        <f>'по выплатам по отдельным видам'!F55/'по выплатам по отдельным видам'!F$49</f>
        <v>0.00012089776309056074</v>
      </c>
      <c r="G55" s="52">
        <f>'по выплатам по отдельным видам'!G55/'по выплатам по отдельным видам'!G$49</f>
        <v>0.00012308058241358152</v>
      </c>
      <c r="H55" s="52">
        <f>'по выплатам по отдельным видам'!H55/'по выплатам по отдельным видам'!H$49</f>
        <v>1.7960610083129605E-05</v>
      </c>
      <c r="I55" s="52"/>
      <c r="J55" s="52">
        <f t="shared" si="4"/>
        <v>-0.00021401400752740592</v>
      </c>
      <c r="K55" s="52">
        <f t="shared" si="5"/>
        <v>-0.00013242995845189965</v>
      </c>
      <c r="L55" s="2"/>
    </row>
    <row r="56" spans="1:12" ht="13.5">
      <c r="A56" s="68" t="s">
        <v>83</v>
      </c>
      <c r="B56" s="52">
        <f>'по выплатам по отдельным видам'!B56/'по выплатам по отдельным видам'!B$49</f>
        <v>0.024693531997994265</v>
      </c>
      <c r="C56" s="52">
        <f>'по выплатам по отдельным видам'!C56/'по выплатам по отдельным видам'!C$49</f>
        <v>0.04032146096557498</v>
      </c>
      <c r="D56" s="52">
        <f>'по выплатам по отдельным видам'!D56/'по выплатам по отдельным видам'!D$49</f>
        <v>1.3148752582181615E-05</v>
      </c>
      <c r="E56" s="52">
        <f>'по выплатам по отдельным видам'!E56/'по выплатам по отдельным видам'!E$49</f>
        <v>0.017541722689160683</v>
      </c>
      <c r="F56" s="52">
        <f>'по выплатам по отдельным видам'!F56/'по выплатам по отдельным видам'!F$49</f>
        <v>0</v>
      </c>
      <c r="G56" s="52">
        <f>'по выплатам по отдельным видам'!G56/'по выплатам по отдельным видам'!G$49</f>
        <v>0.012138901633707852</v>
      </c>
      <c r="H56" s="52">
        <f>'по выплатам по отдельным видам'!H56/'по выплатам по отдельным видам'!H$49</f>
        <v>0.0168821752288048</v>
      </c>
      <c r="I56" s="52"/>
      <c r="J56" s="52">
        <f t="shared" si="4"/>
        <v>-0.023439285736770177</v>
      </c>
      <c r="K56" s="52">
        <f t="shared" si="5"/>
        <v>-0.012554630364286412</v>
      </c>
      <c r="L56" s="2"/>
    </row>
    <row r="57" spans="1:12" ht="13.5">
      <c r="A57" s="68" t="s">
        <v>84</v>
      </c>
      <c r="B57" s="52">
        <f>'по выплатам по отдельным видам'!B57/'по выплатам по отдельным видам'!B$49</f>
        <v>0.0012261531148867872</v>
      </c>
      <c r="C57" s="52">
        <f>'по выплатам по отдельным видам'!C57/'по выплатам по отдельным видам'!C$49</f>
        <v>0.010744847657726906</v>
      </c>
      <c r="D57" s="52">
        <f>'по выплатам по отдельным видам'!D57/'по выплатам по отдельным видам'!D$49</f>
        <v>0.005466486305339061</v>
      </c>
      <c r="E57" s="52">
        <f>'по выплатам по отдельным видам'!E57/'по выплатам по отдельным видам'!E$49</f>
        <v>0.0031568422113306877</v>
      </c>
      <c r="F57" s="52">
        <f>'по выплатам по отдельным видам'!F57/'по выплатам по отдельным видам'!F$49</f>
        <v>0.003169964877173919</v>
      </c>
      <c r="G57" s="52">
        <f>'по выплатам по отдельным видам'!G57/'по выплатам по отдельным видам'!G$49</f>
        <v>0.005169948892679573</v>
      </c>
      <c r="H57" s="52">
        <f>'по выплатам по отдельным видам'!H57/'по выплатам по отдельным видам'!H$49</f>
        <v>0.006631855492028478</v>
      </c>
      <c r="I57" s="52"/>
      <c r="J57" s="52">
        <f t="shared" si="4"/>
        <v>-0.004112992165698428</v>
      </c>
      <c r="K57" s="52">
        <f t="shared" si="5"/>
        <v>0.003943795777792786</v>
      </c>
      <c r="L57" s="2"/>
    </row>
    <row r="58" spans="1:12" ht="13.5">
      <c r="A58" s="68" t="s">
        <v>85</v>
      </c>
      <c r="B58" s="52">
        <f>'по выплатам по отдельным видам'!B58/'по выплатам по отдельным видам'!B$49</f>
        <v>0.00038841353062317555</v>
      </c>
      <c r="C58" s="52">
        <f>'по выплатам по отдельным видам'!C58/'по выплатам по отдельным видам'!C$49</f>
        <v>3.580412385947306E-05</v>
      </c>
      <c r="D58" s="52">
        <f>'по выплатам по отдельным видам'!D58/'по выплатам по отдельным видам'!D$49</f>
        <v>0.0001172629662101833</v>
      </c>
      <c r="E58" s="52">
        <f>'по выплатам по отдельным видам'!E58/'по выплатам по отдельным видам'!E$49</f>
        <v>8.519951628174765E-05</v>
      </c>
      <c r="F58" s="52">
        <f>'по выплатам по отдельным видам'!F58/'по выплатам по отдельным видам'!F$49</f>
        <v>0.0002525541506492106</v>
      </c>
      <c r="G58" s="52">
        <f>'по выплатам по отдельным видам'!G58/'по выплатам по отдельным видам'!G$49</f>
        <v>0.0001363274396691378</v>
      </c>
      <c r="H58" s="52">
        <f>'по выплатам по отдельным видам'!H58/'по выплатам по отдельным видам'!H$49</f>
        <v>0.00024386517246204864</v>
      </c>
      <c r="I58" s="52"/>
      <c r="J58" s="52">
        <f t="shared" si="4"/>
        <v>0.00020806104860257558</v>
      </c>
      <c r="K58" s="52">
        <f t="shared" si="5"/>
        <v>-0.00025208609095403776</v>
      </c>
      <c r="L58" s="2"/>
    </row>
    <row r="59" spans="1:12" ht="25.5">
      <c r="A59" s="68" t="s">
        <v>86</v>
      </c>
      <c r="B59" s="52">
        <f>'по выплатам по отдельным видам'!B59/'по выплатам по отдельным видам'!B$49</f>
        <v>0.005476288548989443</v>
      </c>
      <c r="C59" s="52">
        <f>'по выплатам по отдельным видам'!C59/'по выплатам по отдельным видам'!C$49</f>
        <v>0.006804889658232791</v>
      </c>
      <c r="D59" s="52">
        <f>'по выплатам по отдельным видам'!D59/'по выплатам по отдельным видам'!D$49</f>
        <v>0.002338326345569425</v>
      </c>
      <c r="E59" s="52">
        <f>'по выплатам по отдельным видам'!E59/'по выплатам по отдельным видам'!E$49</f>
        <v>0.02003734803708492</v>
      </c>
      <c r="F59" s="52">
        <f>'по выплатам по отдельным видам'!F59/'по выплатам по отдельным видам'!F$49</f>
        <v>0.015669014396010178</v>
      </c>
      <c r="G59" s="52">
        <f>'по выплатам по отдельным видам'!G59/'по выплатам по отдельным видам'!G$49</f>
        <v>0.011860633715380207</v>
      </c>
      <c r="H59" s="52">
        <f>'по выплатам по отдельным видам'!H59/'по выплатам по отдельным видам'!H$49</f>
        <v>0.026065355339375266</v>
      </c>
      <c r="I59" s="52"/>
      <c r="J59" s="52">
        <f t="shared" si="4"/>
        <v>0.019260465681142473</v>
      </c>
      <c r="K59" s="52">
        <f t="shared" si="5"/>
        <v>0.0063843451663907645</v>
      </c>
      <c r="L59" s="2"/>
    </row>
    <row r="60" spans="1:12" ht="13.5">
      <c r="A60" s="68" t="s">
        <v>87</v>
      </c>
      <c r="B60" s="52">
        <f>'по выплатам по отдельным видам'!B60/'по выплатам по отдельным видам'!B$49</f>
        <v>0.002245013522183037</v>
      </c>
      <c r="C60" s="52">
        <f>'по выплатам по отдельным видам'!C60/'по выплатам по отдельным видам'!C$49</f>
        <v>0.008928465340587085</v>
      </c>
      <c r="D60" s="52">
        <f>'по выплатам по отдельным видам'!D60/'по выплатам по отдельным видам'!D$49</f>
        <v>0.004852606907511317</v>
      </c>
      <c r="E60" s="52">
        <f>'по выплатам по отдельным видам'!E60/'по выплатам по отдельным видам'!E$49</f>
        <v>0.007504419138803062</v>
      </c>
      <c r="F60" s="52">
        <f>'по выплатам по отдельным видам'!F60/'по выплатам по отдельным видам'!F$49</f>
        <v>0.0028202184071773944</v>
      </c>
      <c r="G60" s="52">
        <f>'по выплатам по отдельным видам'!G60/'по выплатам по отдельным видам'!G$49</f>
        <v>0.005658654254352817</v>
      </c>
      <c r="H60" s="52">
        <f>'по выплатам по отдельным видам'!H60/'по выплатам по отдельным видам'!H$49</f>
        <v>0.02302590125124067</v>
      </c>
      <c r="I60" s="52"/>
      <c r="J60" s="52">
        <f t="shared" si="4"/>
        <v>0.014097435910653584</v>
      </c>
      <c r="K60" s="52">
        <f t="shared" si="5"/>
        <v>0.0034136407321697804</v>
      </c>
      <c r="L60" s="2"/>
    </row>
    <row r="61" spans="1:12" ht="13.5">
      <c r="A61" s="68" t="s">
        <v>92</v>
      </c>
      <c r="B61" s="52">
        <f>'по выплатам по отдельным видам'!B61/'по выплатам по отдельным видам'!B$49</f>
        <v>0.0015667044963592306</v>
      </c>
      <c r="C61" s="52">
        <f>'по выплатам по отдельным видам'!C61/'по выплатам по отдельным видам'!C$49</f>
        <v>0.00016903156961556271</v>
      </c>
      <c r="D61" s="52">
        <f>'по выплатам по отдельным видам'!D61/'по выплатам по отдельным видам'!D$49</f>
        <v>0.002159025173994221</v>
      </c>
      <c r="E61" s="52">
        <f>'по выплатам по отдельным видам'!E61/'по выплатам по отдельным видам'!E$49</f>
        <v>0.0011406442622740284</v>
      </c>
      <c r="F61" s="52">
        <f>'по выплатам по отдельным видам'!F61/'по выплатам по отдельным видам'!F$49</f>
        <v>0.0009423825635777042</v>
      </c>
      <c r="G61" s="52">
        <f>'по выплатам по отдельным видам'!G61/'по выплатам по отдельным видам'!G$49</f>
        <v>0.0011373751639620613</v>
      </c>
      <c r="H61" s="52">
        <f>'по выплатам по отдельным видам'!H61/'по выплатам по отдельным видам'!H$49</f>
        <v>1.4767612735017677E-05</v>
      </c>
      <c r="I61" s="52"/>
      <c r="J61" s="52">
        <f t="shared" si="4"/>
        <v>-0.00015426395688054504</v>
      </c>
      <c r="K61" s="52">
        <f t="shared" si="5"/>
        <v>-0.00042932933239716925</v>
      </c>
      <c r="L61" s="2"/>
    </row>
    <row r="62" spans="1:12" ht="13.5">
      <c r="A62" s="68" t="s">
        <v>99</v>
      </c>
      <c r="B62" s="52">
        <f>'по выплатам по отдельным видам'!B62/'по выплатам по отдельным видам'!B$49</f>
        <v>0.767885117547471</v>
      </c>
      <c r="C62" s="52">
        <f>'по выплатам по отдельным видам'!C62/'по выплатам по отдельным видам'!C$49</f>
        <v>0.8492644908219982</v>
      </c>
      <c r="D62" s="52">
        <f>'по выплатам по отдельным видам'!D62/'по выплатам по отдельным видам'!D$49</f>
        <v>0.9073014618824479</v>
      </c>
      <c r="E62" s="52">
        <f>'по выплатам по отдельным видам'!E62/'по выплатам по отдельным видам'!E$49</f>
        <v>0.8844915163067701</v>
      </c>
      <c r="F62" s="52">
        <f>'по выплатам по отдельным видам'!F62/'по выплатам по отдельным видам'!F$49</f>
        <v>0.9124794227425688</v>
      </c>
      <c r="G62" s="52">
        <f>'по выплатам по отдельным видам'!G62/'по выплатам по отдельным видам'!G$49</f>
        <v>0.8920833961360836</v>
      </c>
      <c r="H62" s="52">
        <f>'по выплатам по отдельным видам'!H62/'по выплатам по отдельным видам'!H$49</f>
        <v>0.8392174886276011</v>
      </c>
      <c r="I62" s="52"/>
      <c r="J62" s="52">
        <f t="shared" si="4"/>
        <v>-0.010047002194397026</v>
      </c>
      <c r="K62" s="52">
        <f t="shared" si="5"/>
        <v>0.12419827858861254</v>
      </c>
      <c r="L62" s="2"/>
    </row>
    <row r="63" spans="1:12" ht="13.5">
      <c r="A63" s="68" t="s">
        <v>95</v>
      </c>
      <c r="B63" s="52">
        <f>'по выплатам по отдельным видам'!B63/'по выплатам по отдельным видам'!B$49</f>
        <v>0.0019496809101197305</v>
      </c>
      <c r="C63" s="52">
        <f>'по выплатам по отдельным видам'!C63/'по выплатам по отдельным видам'!C$49</f>
        <v>0.005270306857116099</v>
      </c>
      <c r="D63" s="52">
        <f>'по выплатам по отдельным видам'!D63/'по выплатам по отдельным видам'!D$49</f>
        <v>0.0006292992985834459</v>
      </c>
      <c r="E63" s="52">
        <f>'по выплатам по отдельным видам'!E63/'по выплатам по отдельным видам'!E$49</f>
        <v>0.0005740960694418455</v>
      </c>
      <c r="F63" s="52">
        <f>'по выплатам по отдельным видам'!F63/'по выплатам по отдельным видам'!F$49</f>
        <v>0.002797060012135957</v>
      </c>
      <c r="G63" s="52">
        <f>'по выплатам по отдельным видам'!G63/'по выплатам по отдельным видам'!G$49</f>
        <v>0.0021884902491778545</v>
      </c>
      <c r="H63" s="52">
        <f>'по выплатам по отдельным видам'!H63/'по выплатам по отдельным видам'!H$49</f>
        <v>0.0001436848806649207</v>
      </c>
      <c r="I63" s="52"/>
      <c r="J63" s="52">
        <f t="shared" si="4"/>
        <v>-0.005126621976451178</v>
      </c>
      <c r="K63" s="52">
        <f t="shared" si="5"/>
        <v>0.000238809339058124</v>
      </c>
      <c r="L63" s="2"/>
    </row>
    <row r="64" spans="1:12" ht="13.5">
      <c r="A64" s="68"/>
      <c r="B64" s="52"/>
      <c r="C64" s="44"/>
      <c r="D64" s="44"/>
      <c r="E64" s="44"/>
      <c r="F64" s="44"/>
      <c r="G64" s="44"/>
      <c r="H64" s="1"/>
      <c r="I64" s="44"/>
      <c r="J64" s="51"/>
      <c r="K64" s="51"/>
      <c r="L64" s="2"/>
    </row>
    <row r="65" spans="1:12" ht="13.5">
      <c r="A65" s="67" t="s">
        <v>88</v>
      </c>
      <c r="B65" s="51">
        <f>'по выплатам по отдельным видам'!B65/'по выплатам по отдельным видам'!B$49</f>
        <v>0.00291861147944674</v>
      </c>
      <c r="C65" s="51">
        <f>'по выплатам по отдельным видам'!C65/'по выплатам по отдельным видам'!C$49</f>
        <v>0.0031874696484643496</v>
      </c>
      <c r="D65" s="51">
        <f>'по выплатам по отдельным видам'!D65/'по выплатам по отдельным видам'!D$49</f>
        <v>0.003462807666397597</v>
      </c>
      <c r="E65" s="51">
        <f>'по выплатам по отдельным видам'!E65/'по выплатам по отдельным видам'!E$49</f>
        <v>0.0019086978882447898</v>
      </c>
      <c r="F65" s="51">
        <f>'по выплатам по отдельным видам'!F65/'по выплатам по отдельным видам'!F$49</f>
        <v>0.0035660336077404215</v>
      </c>
      <c r="G65" s="51">
        <f>'по выплатам по отдельным видам'!G65/'по выплатам по отдельным видам'!G$49</f>
        <v>0.003051363461139942</v>
      </c>
      <c r="H65" s="51">
        <f>'по выплатам по отдельным видам'!H65/'по выплатам по отдельным видам'!H$49</f>
        <v>0.00407562164006377</v>
      </c>
      <c r="I65" s="51"/>
      <c r="J65" s="51">
        <f>H65-C65</f>
        <v>0.0008881519915994204</v>
      </c>
      <c r="K65" s="51">
        <f>G65-B65</f>
        <v>0.00013275198169320195</v>
      </c>
      <c r="L65" s="2"/>
    </row>
    <row r="66" spans="1:12" ht="13.5">
      <c r="A66" s="68" t="s">
        <v>93</v>
      </c>
      <c r="B66" s="52">
        <f>'по выплатам по отдельным видам'!B66/'по выплатам по отдельным видам'!B$49</f>
        <v>0.0006289757671353349</v>
      </c>
      <c r="C66" s="52">
        <f>'по выплатам по отдельным видам'!C66/'по выплатам по отдельным видам'!C$49</f>
        <v>0.0012188445861741628</v>
      </c>
      <c r="D66" s="52">
        <f>'по выплатам по отдельным видам'!D66/'по выплатам по отдельным видам'!D$49</f>
        <v>0.0018207436302890034</v>
      </c>
      <c r="E66" s="52">
        <f>'по выплатам по отдельным видам'!E66/'по выплатам по отдельным видам'!E$49</f>
        <v>0.0009816814063926468</v>
      </c>
      <c r="F66" s="52">
        <f>'по выплатам по отдельным видам'!F66/'по выплатам по отдельным видам'!F$49</f>
        <v>0.0024977587264250214</v>
      </c>
      <c r="G66" s="52">
        <f>'по выплатам по отдельным видам'!G66/'по выплатам по отдельным видам'!G$49</f>
        <v>0.0017080751163453057</v>
      </c>
      <c r="H66" s="52">
        <f>'по выплатам по отдельным видам'!H66/'по выплатам по отдельным видам'!H$49</f>
        <v>0.0026390123082145104</v>
      </c>
      <c r="I66" s="52"/>
      <c r="J66" s="52">
        <f>H66-C66</f>
        <v>0.0014201677220403476</v>
      </c>
      <c r="K66" s="52">
        <f>G66-B66</f>
        <v>0.0010790993492099709</v>
      </c>
      <c r="L66" s="2"/>
    </row>
    <row r="67" spans="1:12" ht="13.5">
      <c r="A67" s="68" t="s">
        <v>90</v>
      </c>
      <c r="B67" s="52">
        <f>'по выплатам по отдельным видам'!B67/'по выплатам по отдельным видам'!B$49</f>
        <v>0.0010031585699583256</v>
      </c>
      <c r="C67" s="52">
        <f>'по выплатам по отдельным видам'!C67/'по выплатам по отдельным видам'!C$49</f>
        <v>0.0007958143496496322</v>
      </c>
      <c r="D67" s="52">
        <f>'по выплатам по отдельным видам'!D67/'по выплатам по отдельным видам'!D$49</f>
        <v>0.0005311139770286305</v>
      </c>
      <c r="E67" s="52">
        <f>'по выплатам по отдельным видам'!E67/'по выплатам по отдельным видам'!E$49</f>
        <v>3.0648953508064354E-06</v>
      </c>
      <c r="F67" s="52">
        <f>'по выплатам по отдельным видам'!F67/'по выплатам по отдельным видам'!F$49</f>
        <v>0.0003445677422864609</v>
      </c>
      <c r="G67" s="52">
        <f>'по выплатам по отдельным видам'!G67/'по выплатам по отдельным видам'!G$49</f>
        <v>0.00038989532555310316</v>
      </c>
      <c r="H67" s="52">
        <f>'по выплатам по отдельным видам'!H67/'по выплатам по отдельным видам'!H$49</f>
        <v>0.0004573968701170339</v>
      </c>
      <c r="I67" s="52"/>
      <c r="J67" s="52">
        <f>H67-C67</f>
        <v>-0.0003384174795325983</v>
      </c>
      <c r="K67" s="52">
        <f>G67-B67</f>
        <v>-0.0006132632444052225</v>
      </c>
      <c r="L67" s="2"/>
    </row>
    <row r="68" spans="1:12" ht="13.5">
      <c r="A68" s="68" t="s">
        <v>91</v>
      </c>
      <c r="B68" s="52">
        <f>'по выплатам по отдельным видам'!B68/'по выплатам по отдельным видам'!B$49</f>
        <v>0.0012685635964609665</v>
      </c>
      <c r="C68" s="52">
        <f>'по выплатам по отдельным видам'!C68/'по выплатам по отдельным видам'!C$49</f>
        <v>0.001165288837880161</v>
      </c>
      <c r="D68" s="52">
        <f>'по выплатам по отдельным видам'!D68/'по выплатам по отдельным видам'!D$49</f>
        <v>0.0010822618716279304</v>
      </c>
      <c r="E68" s="52">
        <f>'по выплатам по отдельным видам'!E68/'по выплатам по отдельным видам'!E$49</f>
        <v>0.0009459090457309949</v>
      </c>
      <c r="F68" s="52">
        <f>'по выплатам по отдельным видам'!F68/'по выплатам по отдельным видам'!F$49</f>
        <v>0.0007129138681430713</v>
      </c>
      <c r="G68" s="52">
        <f>'по выплатам по отдельным видам'!G68/'по выплатам по отдельным видам'!G$49</f>
        <v>0.0009471618127785825</v>
      </c>
      <c r="H68" s="52">
        <f>'по выплатам по отдельным видам'!H68/'по выплатам по отдельным видам'!H$49</f>
        <v>0.000849097819796665</v>
      </c>
      <c r="I68" s="52"/>
      <c r="J68" s="52">
        <f>H68-C68</f>
        <v>-0.00031619101808349614</v>
      </c>
      <c r="K68" s="52">
        <f>G68-B68</f>
        <v>-0.000321401783682384</v>
      </c>
      <c r="L68" s="2"/>
    </row>
    <row r="69" spans="1:12" ht="13.5">
      <c r="A69" s="68" t="s">
        <v>94</v>
      </c>
      <c r="B69" s="52">
        <f>'по выплатам по отдельным видам'!B69/'по выплатам по отдельным видам'!B$49</f>
        <v>1.7913545892112986E-05</v>
      </c>
      <c r="C69" s="52">
        <f>'по выплатам по отдельным видам'!C69/'по выплатам по отдельным видам'!C$49</f>
        <v>7.52187476039367E-06</v>
      </c>
      <c r="D69" s="52">
        <f>'по выплатам по отдельным видам'!D69/'по выплатам по отдельным видам'!D$49</f>
        <v>2.868818745203275E-05</v>
      </c>
      <c r="E69" s="52">
        <f>'по выплатам по отдельным видам'!E69/'по выплатам по отдельным видам'!E$49</f>
        <v>-2.1957459229658376E-05</v>
      </c>
      <c r="F69" s="52">
        <f>'по выплатам по отдельным видам'!F69/'по выплатам по отдельным видам'!F$49</f>
        <v>1.0793270885867573E-05</v>
      </c>
      <c r="G69" s="52">
        <f>'по выплатам по отдельным видам'!G69/'по выплатам по отдельным видам'!G$49</f>
        <v>6.231206462950293E-06</v>
      </c>
      <c r="H69" s="52">
        <f>'по выплатам по отдельным видам'!H69/'по выплатам по отдельным видам'!H$49</f>
        <v>0.00013011464193556088</v>
      </c>
      <c r="I69" s="52"/>
      <c r="J69" s="52">
        <f>H69-C69</f>
        <v>0.0001225927671751672</v>
      </c>
      <c r="K69" s="52">
        <f>G69-B69</f>
        <v>-1.1682339429162694E-05</v>
      </c>
      <c r="L69" s="2"/>
    </row>
    <row r="70" spans="1:12" ht="13.5">
      <c r="A70" s="68"/>
      <c r="B70" s="52"/>
      <c r="C70" s="44"/>
      <c r="D70" s="44"/>
      <c r="E70" s="44"/>
      <c r="F70" s="44"/>
      <c r="G70" s="44"/>
      <c r="H70" s="44"/>
      <c r="I70" s="44"/>
      <c r="J70" s="51"/>
      <c r="K70" s="51"/>
      <c r="L70" s="2"/>
    </row>
    <row r="71" spans="1:11" s="2" customFormat="1" ht="25.5">
      <c r="A71" s="62" t="s">
        <v>101</v>
      </c>
      <c r="B71" s="51">
        <f>'по выплатам по отдельным видам'!B71/'по выплатам по отдельным видам'!B$75</f>
        <v>0.002373115141897042</v>
      </c>
      <c r="C71" s="51">
        <f>'по выплатам по отдельным видам'!C71/'по выплатам по отдельным видам'!C$75</f>
        <v>0.00019156719523488272</v>
      </c>
      <c r="D71" s="51">
        <f>'по выплатам по отдельным видам'!D71/'по выплатам по отдельным видам'!D$75</f>
        <v>0.00043930193169921264</v>
      </c>
      <c r="E71" s="51">
        <f>'по выплатам по отдельным видам'!E71/'по выплатам по отдельным видам'!E$75</f>
        <v>0.0023348695457214184</v>
      </c>
      <c r="F71" s="51">
        <f>'по выплатам по отдельным видам'!F71/'по выплатам по отдельным видам'!F$75</f>
        <v>0.001186574287341126</v>
      </c>
      <c r="G71" s="51">
        <f>'по выплатам по отдельным видам'!G71/'по выплатам по отдельным видам'!G$75</f>
        <v>0.001055046043965323</v>
      </c>
      <c r="H71" s="51">
        <f>'по выплатам по отдельным видам'!H71/'по выплатам по отдельным видам'!H$75</f>
        <v>0.00041783583090049346</v>
      </c>
      <c r="I71" s="51"/>
      <c r="J71" s="51">
        <f>H71-C71</f>
        <v>0.00022626863566561073</v>
      </c>
      <c r="K71" s="51">
        <f>G71-B71</f>
        <v>-0.0013180690979317192</v>
      </c>
    </row>
    <row r="72" spans="2:11" s="2" customFormat="1" ht="12.75">
      <c r="B72" s="51"/>
      <c r="C72" s="44"/>
      <c r="D72" s="44"/>
      <c r="E72" s="44"/>
      <c r="F72" s="44"/>
      <c r="G72" s="44"/>
      <c r="H72" s="44"/>
      <c r="I72" s="44"/>
      <c r="J72" s="51"/>
      <c r="K72" s="51"/>
    </row>
    <row r="73" spans="1:11" s="2" customFormat="1" ht="25.5">
      <c r="A73" s="63" t="s">
        <v>102</v>
      </c>
      <c r="B73" s="51">
        <f>'по выплатам по отдельным видам'!B73/'по выплатам по отдельным видам'!B75</f>
        <v>0.0004497091257982997</v>
      </c>
      <c r="C73" s="51">
        <f>'по выплатам по отдельным видам'!C73/'по выплатам по отдельным видам'!C75</f>
        <v>0.0013027364435551</v>
      </c>
      <c r="D73" s="51">
        <f>'по выплатам по отдельным видам'!D73/'по выплатам по отдельным видам'!D75</f>
        <v>0.0010403983119546558</v>
      </c>
      <c r="E73" s="51">
        <f>'по выплатам по отдельным видам'!E73/'по выплатам по отдельным видам'!E75</f>
        <v>0.0006266094089776142</v>
      </c>
      <c r="F73" s="51">
        <f>'по выплатам по отдельным видам'!F73/'по выплатам по отдельным видам'!F75</f>
        <v>0.0004357918963509302</v>
      </c>
      <c r="G73" s="51">
        <f>'по выплатам по отдельным видам'!G73/'по выплатам по отдельным видам'!G75</f>
        <v>0.0008356709357761806</v>
      </c>
      <c r="H73" s="51">
        <f>'по выплатам по отдельным видам'!H73/'по выплатам по отдельным видам'!H75</f>
        <v>0.0006021072455572005</v>
      </c>
      <c r="I73" s="51"/>
      <c r="J73" s="51">
        <f>H73-C73</f>
        <v>-0.0007006291979978996</v>
      </c>
      <c r="K73" s="51">
        <f>G73-B73</f>
        <v>0.00038596180997788087</v>
      </c>
    </row>
    <row r="74" spans="2:11" s="2" customFormat="1" ht="12.75">
      <c r="B74" s="51"/>
      <c r="I74" s="4"/>
      <c r="J74" s="51"/>
      <c r="K74" s="51"/>
    </row>
    <row r="75" spans="1:11" s="2" customFormat="1" ht="12.75">
      <c r="A75" s="69" t="s">
        <v>103</v>
      </c>
      <c r="B75" s="51">
        <v>1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/>
      <c r="J75" s="51"/>
      <c r="K75" s="51"/>
    </row>
    <row r="76" spans="1:12" ht="13.5">
      <c r="A76" s="64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2"/>
    </row>
    <row r="77" spans="1:12" ht="13.5">
      <c r="A77" s="68"/>
      <c r="B77" s="44"/>
      <c r="C77" s="44"/>
      <c r="D77" s="44"/>
      <c r="E77" s="44"/>
      <c r="F77" s="44"/>
      <c r="G77" s="44"/>
      <c r="H77" s="44"/>
      <c r="I77" s="44"/>
      <c r="J77" s="51"/>
      <c r="K77" s="51"/>
      <c r="L77" s="2"/>
    </row>
    <row r="78" spans="1:12" ht="13.5">
      <c r="A78" s="68"/>
      <c r="B78" s="1"/>
      <c r="C78" s="1"/>
      <c r="D78" s="1"/>
      <c r="E78" s="1"/>
      <c r="F78" s="1"/>
      <c r="G78" s="1"/>
      <c r="H78" s="1"/>
      <c r="I78" s="44"/>
      <c r="J78" s="51"/>
      <c r="K78" s="51"/>
      <c r="L78" s="2"/>
    </row>
    <row r="79" spans="1:12" ht="38.25">
      <c r="A79" s="70" t="s">
        <v>104</v>
      </c>
      <c r="B79" s="49"/>
      <c r="C79" s="49"/>
      <c r="D79" s="49"/>
      <c r="E79" s="49"/>
      <c r="F79" s="49"/>
      <c r="G79" s="49"/>
      <c r="H79" s="49"/>
      <c r="I79" s="49"/>
      <c r="J79" s="51"/>
      <c r="K79" s="51"/>
      <c r="L79" s="4"/>
    </row>
    <row r="80" spans="1:12" ht="13.5">
      <c r="A80" s="70" t="s">
        <v>98</v>
      </c>
      <c r="B80" s="51">
        <f>'по выплатам по отдельным видам'!B80/'по выплатам по отдельным видам'!B$80</f>
        <v>1</v>
      </c>
      <c r="C80" s="51">
        <f aca="true" t="shared" si="6" ref="C80:H80">C84+C96+C82</f>
        <v>1</v>
      </c>
      <c r="D80" s="51">
        <f t="shared" si="6"/>
        <v>0.9999999999999999</v>
      </c>
      <c r="E80" s="51">
        <f t="shared" si="6"/>
        <v>0.9999999999999999</v>
      </c>
      <c r="F80" s="51">
        <f t="shared" si="6"/>
        <v>1</v>
      </c>
      <c r="G80" s="51">
        <f t="shared" si="6"/>
        <v>1</v>
      </c>
      <c r="H80" s="51">
        <f t="shared" si="6"/>
        <v>1</v>
      </c>
      <c r="I80" s="51"/>
      <c r="J80" s="51"/>
      <c r="K80" s="51"/>
      <c r="L80" s="4"/>
    </row>
    <row r="81" spans="1:12" ht="13.5">
      <c r="A81" s="6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2"/>
    </row>
    <row r="82" spans="1:12" ht="13.5">
      <c r="A82" s="6" t="s">
        <v>100</v>
      </c>
      <c r="B82" s="51">
        <f>'по выплатам по отдельным видам'!B82/'по выплатам по отдельным видам'!B$80</f>
        <v>0.010132953231238011</v>
      </c>
      <c r="C82" s="51">
        <f>'по выплатам по отдельным видам'!C82/'по выплатам по отдельным видам'!C$80</f>
        <v>0.017510731110224876</v>
      </c>
      <c r="D82" s="51">
        <f>'по выплатам по отдельным видам'!D82/'по выплатам по отдельным видам'!D$80</f>
        <v>0.0036763169647182695</v>
      </c>
      <c r="E82" s="51">
        <f>'по выплатам по отдельным видам'!E82/'по выплатам по отдельным видам'!E$80</f>
        <v>0.008337065173005035</v>
      </c>
      <c r="F82" s="51">
        <f>'по выплатам по отдельным видам'!F82/'по выплатам по отдельным видам'!F$80</f>
        <v>0.030062869561970147</v>
      </c>
      <c r="G82" s="51">
        <f>'по выплатам по отдельным видам'!G82/'по выплатам по отдельным видам'!G$80</f>
        <v>0.01424516086809515</v>
      </c>
      <c r="H82" s="51">
        <f>'по выплатам по отдельным видам'!H82/'по выплатам по отдельным видам'!H$80</f>
        <v>0.023600907428303806</v>
      </c>
      <c r="I82" s="51"/>
      <c r="J82" s="51">
        <f>H82-C82</f>
        <v>0.0060901763180789305</v>
      </c>
      <c r="K82" s="51">
        <f>G82-B82</f>
        <v>0.004112207636857138</v>
      </c>
      <c r="L82" s="2"/>
    </row>
    <row r="83" spans="1:12" ht="13.5">
      <c r="A83" s="6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2"/>
    </row>
    <row r="84" spans="1:12" ht="13.5">
      <c r="A84" s="67" t="s">
        <v>81</v>
      </c>
      <c r="B84" s="51">
        <f>'по выплатам по отдельным видам'!B84/'по выплатам по отдельным видам'!B$80</f>
        <v>0.981969447801193</v>
      </c>
      <c r="C84" s="51">
        <f>'по выплатам по отдельным видам'!C84/'по выплатам по отдельным видам'!C$80</f>
        <v>0.9490208187721993</v>
      </c>
      <c r="D84" s="51">
        <f>'по выплатам по отдельным видам'!D84/'по выплатам по отдельным видам'!D$80</f>
        <v>0.9849320461625447</v>
      </c>
      <c r="E84" s="51">
        <f>'по выплатам по отдельным видам'!E84/'по выплатам по отдельным видам'!E$80</f>
        <v>0.9715312658163994</v>
      </c>
      <c r="F84" s="51">
        <f>'по выплатам по отдельным видам'!F84/'по выплатам по отдельным видам'!F$80</f>
        <v>0.956257443582684</v>
      </c>
      <c r="G84" s="51">
        <f>'по выплатам по отдельным видам'!G84/'по выплатам по отдельным видам'!G$80</f>
        <v>0.9676963350036318</v>
      </c>
      <c r="H84" s="51">
        <f>'по выплатам по отдельным видам'!H84/'по выплатам по отдельным видам'!H$80</f>
        <v>0.9158488822407401</v>
      </c>
      <c r="I84" s="51"/>
      <c r="J84" s="51">
        <f aca="true" t="shared" si="7" ref="J84:J94">H84-C84</f>
        <v>-0.03317193653145922</v>
      </c>
      <c r="K84" s="51">
        <f aca="true" t="shared" si="8" ref="K84:K94">G84-B84</f>
        <v>-0.01427311279756116</v>
      </c>
      <c r="L84" s="2"/>
    </row>
    <row r="85" spans="1:12" ht="13.5">
      <c r="A85" s="68" t="s">
        <v>79</v>
      </c>
      <c r="B85" s="52">
        <f>'по выплатам по отдельным видам'!B85/'по выплатам по отдельным видам'!B$80</f>
        <v>0.43280204479982787</v>
      </c>
      <c r="C85" s="52">
        <f>'по выплатам по отдельным видам'!C85/'по выплатам по отдельным видам'!C$80</f>
        <v>0.32119998571513936</v>
      </c>
      <c r="D85" s="52">
        <f>'по выплатам по отдельным видам'!D85/'по выплатам по отдельным видам'!D$80</f>
        <v>0.18344292361196943</v>
      </c>
      <c r="E85" s="52">
        <f>'по выплатам по отдельным видам'!E85/'по выплатам по отдельным видам'!E$80</f>
        <v>0.3020511997003816</v>
      </c>
      <c r="F85" s="52">
        <f>'по выплатам по отдельным видам'!F85/'по выплатам по отдельным видам'!F$80</f>
        <v>0.1930182099493696</v>
      </c>
      <c r="G85" s="52">
        <f>'по выплатам по отдельным видам'!G85/'по выплатам по отдельным видам'!G$80</f>
        <v>0.23975126524974136</v>
      </c>
      <c r="H85" s="52">
        <f>'по выплатам по отдельным видам'!H85/'по выплатам по отдельным видам'!H$80</f>
        <v>0.7767786760019219</v>
      </c>
      <c r="I85" s="52"/>
      <c r="J85" s="52">
        <f t="shared" si="7"/>
        <v>0.4555786902867825</v>
      </c>
      <c r="K85" s="52">
        <f t="shared" si="8"/>
        <v>-0.1930507795500865</v>
      </c>
      <c r="L85" s="2"/>
    </row>
    <row r="86" spans="1:12" ht="25.5">
      <c r="A86" s="68" t="s">
        <v>80</v>
      </c>
      <c r="B86" s="52">
        <f>'по выплатам по отдельным видам'!B86/'по выплатам по отдельным видам'!B$80</f>
        <v>0.0017677115213189265</v>
      </c>
      <c r="C86" s="52">
        <f>'по выплатам по отдельным видам'!C86/'по выплатам по отдельным видам'!C$80</f>
        <v>0.002442059566737144</v>
      </c>
      <c r="D86" s="52">
        <f>'по выплатам по отдельным видам'!D86/'по выплатам по отдельным видам'!D$80</f>
        <v>0.0011381880014314913</v>
      </c>
      <c r="E86" s="52">
        <f>'по выплатам по отдельным видам'!E86/'по выплатам по отдельным видам'!E$80</f>
        <v>0.002519345857992001</v>
      </c>
      <c r="F86" s="52">
        <f>'по выплатам по отдельным видам'!F86/'по выплатам по отдельным видам'!F$80</f>
        <v>0.0016220973525227335</v>
      </c>
      <c r="G86" s="52">
        <f>'по выплатам по отдельным видам'!G86/'по выплатам по отдельным видам'!G$80</f>
        <v>0.0018394385063367157</v>
      </c>
      <c r="H86" s="52">
        <f>'по выплатам по отдельным видам'!H86/'по выплатам по отдельным видам'!H$80</f>
        <v>0.0002565720202541299</v>
      </c>
      <c r="I86" s="52"/>
      <c r="J86" s="52">
        <f t="shared" si="7"/>
        <v>-0.002185487546483014</v>
      </c>
      <c r="K86" s="52">
        <f t="shared" si="8"/>
        <v>7.172698501778916E-05</v>
      </c>
      <c r="L86" s="2"/>
    </row>
    <row r="87" spans="1:12" ht="13.5">
      <c r="A87" s="68" t="s">
        <v>83</v>
      </c>
      <c r="B87" s="52">
        <f>'по выплатам по отдельным видам'!B87/'по выплатам по отдельным видам'!B$80</f>
        <v>0.0411799359720483</v>
      </c>
      <c r="C87" s="52">
        <f>'по выплатам по отдельным видам'!C87/'по выплатам по отдельным видам'!C$80</f>
        <v>0.07958904931340263</v>
      </c>
      <c r="D87" s="52">
        <f>'по выплатам по отдельным видам'!D87/'по выплатам по отдельным видам'!D$80</f>
        <v>1.8504386662350583E-05</v>
      </c>
      <c r="E87" s="52">
        <f>'по выплатам по отдельным видам'!E87/'по выплатам по отдельным видам'!E$80</f>
        <v>-0.02346279942326306</v>
      </c>
      <c r="F87" s="52">
        <f>'по выплатам по отдельным видам'!F87/'по выплатам по отдельным видам'!F$80</f>
        <v>0</v>
      </c>
      <c r="G87" s="52">
        <f>'по выплатам по отдельным видам'!G87/'по выплатам по отдельным видам'!G$80</f>
        <v>0.008175638177571764</v>
      </c>
      <c r="H87" s="52">
        <f>'по выплатам по отдельным видам'!H87/'по выплатам по отдельным видам'!H$80</f>
        <v>0.038390982943677744</v>
      </c>
      <c r="I87" s="52"/>
      <c r="J87" s="52">
        <f t="shared" si="7"/>
        <v>-0.04119806636972489</v>
      </c>
      <c r="K87" s="52">
        <f t="shared" si="8"/>
        <v>-0.033004297794476535</v>
      </c>
      <c r="L87" s="2"/>
    </row>
    <row r="88" spans="1:12" ht="13.5">
      <c r="A88" s="68" t="s">
        <v>84</v>
      </c>
      <c r="B88" s="52">
        <f>'по выплатам по отдельным видам'!B88/'по выплатам по отдельным видам'!B$80</f>
        <v>0.00391712510066522</v>
      </c>
      <c r="C88" s="52">
        <f>'по выплатам по отдельным видам'!C88/'по выплатам по отдельным видам'!C$80</f>
        <v>0.02486838577275077</v>
      </c>
      <c r="D88" s="52">
        <f>'по выплатам по отдельным видам'!D88/'по выплатам по отдельным видам'!D$80</f>
        <v>0.01142124389139664</v>
      </c>
      <c r="E88" s="52">
        <f>'по выплатам по отдельным видам'!E88/'по выплатам по отдельным видам'!E$80</f>
        <v>0.00946634022086976</v>
      </c>
      <c r="F88" s="52">
        <f>'по выплатам по отдельным видам'!F88/'по выплатам по отдельным видам'!F$80</f>
        <v>0.01719285505248859</v>
      </c>
      <c r="G88" s="52">
        <f>'по выплатам по отдельным видам'!G88/'по выплатам по отдельным видам'!G$80</f>
        <v>0.01482707393838114</v>
      </c>
      <c r="H88" s="52">
        <f>'по выплатам по отдельным видам'!H88/'по выплатам по отдельным видам'!H$80</f>
        <v>0.05813959163309345</v>
      </c>
      <c r="I88" s="52"/>
      <c r="J88" s="52">
        <f t="shared" si="7"/>
        <v>0.033271205860342684</v>
      </c>
      <c r="K88" s="52">
        <f t="shared" si="8"/>
        <v>0.01090994883771592</v>
      </c>
      <c r="L88" s="2"/>
    </row>
    <row r="89" spans="1:12" ht="13.5">
      <c r="A89" s="68" t="s">
        <v>85</v>
      </c>
      <c r="B89" s="52">
        <f>'по выплатам по отдельным видам'!B89/'по выплатам по отдельным видам'!B$80</f>
        <v>0.005046868330093408</v>
      </c>
      <c r="C89" s="52">
        <f>'по выплатам по отдельным видам'!C89/'по выплатам по отдельным видам'!C$80</f>
        <v>-3.028819015165232E-05</v>
      </c>
      <c r="D89" s="52">
        <f>'по выплатам по отдельным видам'!D89/'по выплатам по отдельным видам'!D$80</f>
        <v>0.005080631690693748</v>
      </c>
      <c r="E89" s="52">
        <f>'по выплатам по отдельным видам'!E89/'по выплатам по отдельным видам'!E$80</f>
        <v>0.012553473310067826</v>
      </c>
      <c r="F89" s="52">
        <f>'по выплатам по отдельным видам'!F89/'по выплатам по отдельным видам'!F$80</f>
        <v>0.0006986488879793597</v>
      </c>
      <c r="G89" s="52">
        <f>'по выплатам по отдельным видам'!G89/'по выплатам по отдельным видам'!G$80</f>
        <v>0.004883218772353222</v>
      </c>
      <c r="H89" s="52">
        <f>'по выплатам по отдельным видам'!H89/'по выплатам по отдельным видам'!H$80</f>
        <v>0.020200398551167547</v>
      </c>
      <c r="I89" s="52"/>
      <c r="J89" s="52">
        <f t="shared" si="7"/>
        <v>0.020230686741319198</v>
      </c>
      <c r="K89" s="52">
        <f t="shared" si="8"/>
        <v>-0.00016364955774018572</v>
      </c>
      <c r="L89" s="2"/>
    </row>
    <row r="90" spans="1:12" ht="25.5">
      <c r="A90" s="68" t="s">
        <v>86</v>
      </c>
      <c r="B90" s="52">
        <f>'по выплатам по отдельным видам'!B90/'по выплатам по отдельным видам'!B$80</f>
        <v>0.2619206116162672</v>
      </c>
      <c r="C90" s="52">
        <f>'по выплатам по отдельным видам'!C90/'по выплатам по отдельным видам'!C$80</f>
        <v>0.0839395897153804</v>
      </c>
      <c r="D90" s="52">
        <f>'по выплатам по отдельным видам'!D90/'по выплатам по отдельным видам'!D$80</f>
        <v>0.01298511790624084</v>
      </c>
      <c r="E90" s="52">
        <f>'по выплатам по отдельным видам'!E90/'по выплатам по отдельным видам'!E$80</f>
        <v>0.11666977698860072</v>
      </c>
      <c r="F90" s="52">
        <f>'по выплатам по отдельным видам'!F90/'по выплатам по отдельным видам'!F$80</f>
        <v>0.09737828729127308</v>
      </c>
      <c r="G90" s="52">
        <f>'по выплатам по отдельным видам'!G90/'по выплатам по отдельным видам'!G$80</f>
        <v>0.07359040486060098</v>
      </c>
      <c r="H90" s="52">
        <f>'по выплатам по отдельным видам'!H90/'по выплатам по отдельным видам'!H$80</f>
        <v>0.1537349797882137</v>
      </c>
      <c r="I90" s="52"/>
      <c r="J90" s="52">
        <f t="shared" si="7"/>
        <v>0.06979539007283331</v>
      </c>
      <c r="K90" s="52">
        <f t="shared" si="8"/>
        <v>-0.1883302067556662</v>
      </c>
      <c r="L90" s="2"/>
    </row>
    <row r="91" spans="1:12" ht="13.5">
      <c r="A91" s="68" t="s">
        <v>87</v>
      </c>
      <c r="B91" s="52">
        <f>'по выплатам по отдельным видам'!B91/'по выплатам по отдельным видам'!B$80</f>
        <v>0.04248391604678797</v>
      </c>
      <c r="C91" s="52">
        <f>'по выплатам по отдельным видам'!C91/'по выплатам по отдельным видам'!C$80</f>
        <v>0.023140941013363062</v>
      </c>
      <c r="D91" s="52">
        <f>'по выплатам по отдельным видам'!D91/'по выплатам по отдельным видам'!D$80</f>
        <v>0.02712935328455848</v>
      </c>
      <c r="E91" s="52">
        <f>'по выплатам по отдельным видам'!E91/'по выплатам по отдельным видам'!E$80</f>
        <v>0.026681800256986795</v>
      </c>
      <c r="F91" s="52">
        <f>'по выплатам по отдельным видам'!F91/'по выплатам по отдельным видам'!F$80</f>
        <v>0.08265651735497365</v>
      </c>
      <c r="G91" s="52">
        <f>'по выплатам по отдельным видам'!G91/'по выплатам по отдельным видам'!G$80</f>
        <v>0.04098993795688846</v>
      </c>
      <c r="H91" s="52">
        <f>'по выплатам по отдельным видам'!H91/'по выплатам по отдельным видам'!H$80</f>
        <v>0.15895380341758578</v>
      </c>
      <c r="I91" s="52"/>
      <c r="J91" s="52">
        <f t="shared" si="7"/>
        <v>0.13581286240422272</v>
      </c>
      <c r="K91" s="52">
        <f t="shared" si="8"/>
        <v>-0.0014939780898995114</v>
      </c>
      <c r="L91" s="2"/>
    </row>
    <row r="92" spans="1:12" ht="13.5">
      <c r="A92" s="68" t="s">
        <v>92</v>
      </c>
      <c r="B92" s="52">
        <f>'по выплатам по отдельным видам'!B92/'по выплатам по отдельным видам'!B$80</f>
        <v>0.005571152601606493</v>
      </c>
      <c r="C92" s="52">
        <f>'по выплатам по отдельным видам'!C92/'по выплатам по отдельным видам'!C$80</f>
        <v>0.005461257627383617</v>
      </c>
      <c r="D92" s="52">
        <f>'по выплатам по отдельным видам'!D92/'по выплатам по отдельным видам'!D$80</f>
        <v>0.011593570197732203</v>
      </c>
      <c r="E92" s="52">
        <f>'по выплатам по отдельным видам'!E92/'по выплатам по отдельным видам'!E$80</f>
        <v>0.011505250729379706</v>
      </c>
      <c r="F92" s="52">
        <f>'по выплатам по отдельным видам'!F92/'по выплатам по отдельным видам'!F$80</f>
        <v>0.0004240877872219055</v>
      </c>
      <c r="G92" s="52">
        <f>'по выплатам по отдельным видам'!G92/'по выплатам по отдельным видам'!G$80</f>
        <v>0.007540299298203596</v>
      </c>
      <c r="H92" s="52">
        <f>'по выплатам по отдельным видам'!H92/'по выплатам по отдельным видам'!H$80</f>
        <v>0.008958446348582744</v>
      </c>
      <c r="I92" s="52"/>
      <c r="J92" s="52">
        <f t="shared" si="7"/>
        <v>0.0034971887211991274</v>
      </c>
      <c r="K92" s="52">
        <f t="shared" si="8"/>
        <v>0.0019691466965971027</v>
      </c>
      <c r="L92" s="2"/>
    </row>
    <row r="93" spans="1:12" ht="13.5">
      <c r="A93" s="68" t="s">
        <v>99</v>
      </c>
      <c r="B93" s="52">
        <f>'по выплатам по отдельным видам'!B93/'по выплатам по отдельным видам'!B$80</f>
        <v>0.16198543093646356</v>
      </c>
      <c r="C93" s="52">
        <f>'по выплатам по отдельным видам'!C93/'по выплатам по отдельным видам'!C$80</f>
        <v>0.3659543850199729</v>
      </c>
      <c r="D93" s="52">
        <f>'по выплатам по отдельным видам'!D93/'по выплатам по отдельным видам'!D$80</f>
        <v>0.7221834831205228</v>
      </c>
      <c r="E93" s="52">
        <f>'по выплатам по отдельным видам'!E93/'по выплатам по отдельным видам'!E$80</f>
        <v>0.511626690633044</v>
      </c>
      <c r="F93" s="52">
        <f>'по выплатам по отдельным видам'!F93/'по выплатам по отдельным видам'!F$80</f>
        <v>0.5507845586084956</v>
      </c>
      <c r="G93" s="52">
        <f>'по выплатам по отдельным видам'!G93/'по выплатам по отдельным видам'!G$80</f>
        <v>0.5617600176304731</v>
      </c>
      <c r="H93" s="52">
        <f>'по выплатам по отдельным видам'!H93/'по выплатам по отдельным видам'!H$80</f>
        <v>-0.313159165242932</v>
      </c>
      <c r="I93" s="52"/>
      <c r="J93" s="52">
        <f t="shared" si="7"/>
        <v>-0.6791135502629049</v>
      </c>
      <c r="K93" s="52">
        <f t="shared" si="8"/>
        <v>0.39977458669400956</v>
      </c>
      <c r="L93" s="2"/>
    </row>
    <row r="94" spans="1:12" ht="13.5">
      <c r="A94" s="68" t="s">
        <v>95</v>
      </c>
      <c r="B94" s="52">
        <f>'по выплатам по отдельным видам'!B94/'по выплатам по отдельным видам'!B$80</f>
        <v>0.025294650876114117</v>
      </c>
      <c r="C94" s="52">
        <f>'по выплатам по отдельным видам'!C94/'по выплатам по отдельным видам'!C$80</f>
        <v>0.0424554532182212</v>
      </c>
      <c r="D94" s="52">
        <f>'по выплатам по отдельным видам'!D94/'по выплатам по отдельным видам'!D$80</f>
        <v>0.009939030071336567</v>
      </c>
      <c r="E94" s="52">
        <f>'по выплатам по отдельным видам'!E94/'по выплатам по отдельным видам'!E$80</f>
        <v>0.0019201875423398439</v>
      </c>
      <c r="F94" s="52">
        <f>'по выплатам по отдельным видам'!F94/'по выплатам по отдельным видам'!F$80</f>
        <v>0.012482181298359528</v>
      </c>
      <c r="G94" s="52">
        <f>'по выплатам по отдельным видам'!G94/'по выплатам по отдельным видам'!G$80</f>
        <v>0.014339040613081468</v>
      </c>
      <c r="H94" s="52">
        <f>'по выплатам по отдельным видам'!H94/'по выплатам по отдельным видам'!H$80</f>
        <v>0.013594596779175159</v>
      </c>
      <c r="I94" s="52"/>
      <c r="J94" s="52">
        <f t="shared" si="7"/>
        <v>-0.028860856439046043</v>
      </c>
      <c r="K94" s="52">
        <f t="shared" si="8"/>
        <v>-0.010955610263032649</v>
      </c>
      <c r="L94" s="2"/>
    </row>
    <row r="95" spans="1:12" ht="13.5">
      <c r="A95" s="68"/>
      <c r="B95" s="51"/>
      <c r="C95" s="52"/>
      <c r="D95" s="52"/>
      <c r="E95" s="52"/>
      <c r="F95" s="52"/>
      <c r="G95" s="52"/>
      <c r="H95" s="53"/>
      <c r="I95" s="52"/>
      <c r="J95" s="52"/>
      <c r="K95" s="52"/>
      <c r="L95" s="2"/>
    </row>
    <row r="96" spans="1:12" ht="13.5">
      <c r="A96" s="67" t="s">
        <v>88</v>
      </c>
      <c r="B96" s="51">
        <f>'по выплатам по отдельным видам'!B96/'по выплатам по отдельным видам'!B$80</f>
        <v>0.00789759896756902</v>
      </c>
      <c r="C96" s="51">
        <f>'по выплатам по отдельным видам'!C96/'по выплатам по отдельным видам'!C$80</f>
        <v>0.033468450117575814</v>
      </c>
      <c r="D96" s="51">
        <f>'по выплатам по отдельным видам'!D96/'по выплатам по отдельным видам'!D$80</f>
        <v>0.01139163687273688</v>
      </c>
      <c r="E96" s="51">
        <f>'по выплатам по отдельным видам'!E96/'по выплатам по отдельным видам'!E$80</f>
        <v>0.020131669010595522</v>
      </c>
      <c r="F96" s="51">
        <f>'по выплатам по отдельным видам'!F96/'по выплатам по отдельным видам'!F$80</f>
        <v>0.013679686855345824</v>
      </c>
      <c r="G96" s="51">
        <f>'по выплатам по отдельным видам'!G96/'по выплатам по отдельным видам'!G$80</f>
        <v>0.018058504128273027</v>
      </c>
      <c r="H96" s="51">
        <f>'по выплатам по отдельным видам'!H96/'по выплатам по отдельным видам'!H$80</f>
        <v>0.060550210330956054</v>
      </c>
      <c r="I96" s="51"/>
      <c r="J96" s="51">
        <f>H96-C96</f>
        <v>0.02708176021338024</v>
      </c>
      <c r="K96" s="51">
        <f>G96-B96</f>
        <v>0.010160905160704007</v>
      </c>
      <c r="L96" s="2"/>
    </row>
    <row r="97" spans="1:12" ht="13.5">
      <c r="A97" s="68" t="s">
        <v>93</v>
      </c>
      <c r="B97" s="52">
        <f>'по выплатам по отдельным видам'!B97/'по выплатам по отдельным видам'!B$80</f>
        <v>0.0005093243395915403</v>
      </c>
      <c r="C97" s="52">
        <f>'по выплатам по отдельным видам'!C97/'по выплатам по отдельным видам'!C$80</f>
        <v>0.024613014757746642</v>
      </c>
      <c r="D97" s="52">
        <f>'по выплатам по отдельным видам'!D97/'по выплатам по отдельным видам'!D$80</f>
        <v>0.001188990953904492</v>
      </c>
      <c r="E97" s="52">
        <f>'по выплатам по отдельным видам'!E97/'по выплатам по отдельным видам'!E$80</f>
        <v>2.3937775280136603E-05</v>
      </c>
      <c r="F97" s="52">
        <f>'по выплатам по отдельным видам'!F97/'по выплатам по отдельным видам'!F$80</f>
        <v>0.007130491255345369</v>
      </c>
      <c r="G97" s="52">
        <f>'по выплатам по отдельным видам'!G97/'по выплатам по отдельным видам'!G$80</f>
        <v>0.006592679895645753</v>
      </c>
      <c r="H97" s="52">
        <f>'по выплатам по отдельным видам'!H97/'по выплатам по отдельным видам'!H$80</f>
        <v>0.022795866234318018</v>
      </c>
      <c r="I97" s="52"/>
      <c r="J97" s="52">
        <f>H97-C97</f>
        <v>-0.0018171485234286244</v>
      </c>
      <c r="K97" s="52">
        <f>G97-B97</f>
        <v>0.006083355556054213</v>
      </c>
      <c r="L97" s="2"/>
    </row>
    <row r="98" spans="1:12" ht="13.5">
      <c r="A98" s="68" t="s">
        <v>90</v>
      </c>
      <c r="B98" s="52">
        <f>'по выплатам по отдельным видам'!B98/'по выплатам по отдельным видам'!B$80</f>
        <v>0.0009315443954314476</v>
      </c>
      <c r="C98" s="52">
        <f>'по выплатам по отдельным видам'!C98/'по выплатам по отдельным видам'!C$80</f>
        <v>0.000802933982059489</v>
      </c>
      <c r="D98" s="52">
        <f>'по выплатам по отдельным видам'!D98/'по выплатам по отдельным видам'!D$80</f>
        <v>7.738198058801153E-05</v>
      </c>
      <c r="E98" s="52">
        <f>'по выплатам по отдельным видам'!E98/'по выплатам по отдельным видам'!E$80</f>
        <v>0.0004191210478873174</v>
      </c>
      <c r="F98" s="52">
        <f>'по выплатам по отдельным видам'!F98/'по выплатам по отдельным видам'!F$80</f>
        <v>0.00045058778482173485</v>
      </c>
      <c r="G98" s="52">
        <f>'по выплатам по отдельным видам'!G98/'по выплатам по отдельным видам'!G$80</f>
        <v>0.0003888098284696871</v>
      </c>
      <c r="H98" s="52">
        <f>'по выплатам по отдельным видам'!H98/'по выплатам по отдельным видам'!H$80</f>
        <v>0.0033234945090566434</v>
      </c>
      <c r="I98" s="52"/>
      <c r="J98" s="52">
        <f>H98-C98</f>
        <v>0.0025205605269971545</v>
      </c>
      <c r="K98" s="52">
        <f>G98-B98</f>
        <v>-0.0005427345669617605</v>
      </c>
      <c r="L98" s="2"/>
    </row>
    <row r="99" spans="1:12" ht="13.5">
      <c r="A99" s="68" t="s">
        <v>91</v>
      </c>
      <c r="B99" s="52">
        <f>'по выплатам по отдельным видам'!B99/'по выплатам по отдельным видам'!B$80</f>
        <v>0.006456730232546031</v>
      </c>
      <c r="C99" s="52">
        <f>'по выплатам по отдельным видам'!C99/'по выплатам по отдельным видам'!C$80</f>
        <v>0.008052501377769684</v>
      </c>
      <c r="D99" s="52">
        <f>'по выплатам по отдельным видам'!D99/'по выплатам по отдельным видам'!D$80</f>
        <v>0.010125263938244379</v>
      </c>
      <c r="E99" s="52">
        <f>'по выплатам по отдельным видам'!E99/'по выплатам по отдельным видам'!E$80</f>
        <v>0.01968861018742807</v>
      </c>
      <c r="F99" s="52">
        <f>'по выплатам по отдельным видам'!F99/'по выплатам по отдельным видам'!F$80</f>
        <v>0.006087265254438481</v>
      </c>
      <c r="G99" s="52">
        <f>'по выплатам по отдельным видам'!G99/'по выплатам по отдельным видам'!G$80</f>
        <v>0.011074016914104014</v>
      </c>
      <c r="H99" s="52">
        <f>'по выплатам по отдельным видам'!H99/'по выплатам по отдельным видам'!H$80</f>
        <v>0.03443084958758139</v>
      </c>
      <c r="I99" s="52"/>
      <c r="J99" s="52">
        <f>H99-C99</f>
        <v>0.02637834820981171</v>
      </c>
      <c r="K99" s="52">
        <f>G99-B99</f>
        <v>0.004617286681557983</v>
      </c>
      <c r="L99" s="2"/>
    </row>
    <row r="100" spans="1:12" ht="13.5">
      <c r="A100" s="68" t="s">
        <v>94</v>
      </c>
      <c r="B100" s="52">
        <f>'по выплатам по отдельным видам'!B100/'по выплатам по отдельным видам'!B$80</f>
        <v>0</v>
      </c>
      <c r="C100" s="52">
        <f>'по выплатам по отдельным видам'!C100/'по выплатам по отдельным видам'!C$80</f>
        <v>0</v>
      </c>
      <c r="D100" s="52">
        <f>'по выплатам по отдельным видам'!D100/'по выплатам по отдельным видам'!D$80</f>
        <v>0</v>
      </c>
      <c r="E100" s="52">
        <f>'по выплатам по отдельным видам'!E100/'по выплатам по отдельным видам'!E$80</f>
        <v>0</v>
      </c>
      <c r="F100" s="52">
        <f>'по выплатам по отдельным видам'!F100/'по выплатам по отдельным видам'!F$80</f>
        <v>1.1342560740238982E-05</v>
      </c>
      <c r="G100" s="52">
        <f>'по выплатам по отдельным видам'!G100/'по выплатам по отдельным видам'!G$80</f>
        <v>2.9974900535730833E-06</v>
      </c>
      <c r="H100" s="52">
        <f>'по выплатам по отдельным видам'!H100/'по выплатам по отдельным видам'!H$80</f>
        <v>0</v>
      </c>
      <c r="I100" s="52"/>
      <c r="J100" s="52">
        <f>H100-C100</f>
        <v>0</v>
      </c>
      <c r="K100" s="52">
        <f>G100-B100</f>
        <v>2.9974900535730833E-06</v>
      </c>
      <c r="L100" s="2"/>
    </row>
    <row r="101" spans="1:12" ht="13.5">
      <c r="A101" s="2"/>
      <c r="B101" s="2"/>
      <c r="C101" s="2"/>
      <c r="D101" s="2"/>
      <c r="E101" s="2"/>
      <c r="F101" s="2"/>
      <c r="G101" s="2"/>
      <c r="H101" s="2"/>
      <c r="I101" s="4"/>
      <c r="J101" s="51"/>
      <c r="K101" s="51"/>
      <c r="L101" s="2"/>
    </row>
    <row r="102" spans="1:12" ht="13.5">
      <c r="A102" s="2"/>
      <c r="B102" s="2"/>
      <c r="C102" s="2"/>
      <c r="D102" s="2"/>
      <c r="E102" s="2"/>
      <c r="F102" s="2"/>
      <c r="G102" s="2"/>
      <c r="H102" s="2"/>
      <c r="I102" s="4"/>
      <c r="J102" s="51"/>
      <c r="K102" s="51"/>
      <c r="L102" s="2"/>
    </row>
    <row r="103" spans="1:12" ht="13.5">
      <c r="A103" s="2"/>
      <c r="B103" s="2"/>
      <c r="C103" s="2"/>
      <c r="D103" s="2"/>
      <c r="E103" s="2"/>
      <c r="F103" s="2"/>
      <c r="G103" s="2"/>
      <c r="H103" s="2"/>
      <c r="I103" s="4"/>
      <c r="J103" s="51"/>
      <c r="K103" s="51"/>
      <c r="L103" s="2"/>
    </row>
    <row r="104" spans="1:12" ht="25.5">
      <c r="A104" s="70" t="s">
        <v>107</v>
      </c>
      <c r="B104" s="49"/>
      <c r="C104" s="49"/>
      <c r="D104" s="49"/>
      <c r="E104" s="49"/>
      <c r="F104" s="49"/>
      <c r="G104" s="49"/>
      <c r="H104" s="49"/>
      <c r="I104" s="49"/>
      <c r="J104" s="51"/>
      <c r="K104" s="51"/>
      <c r="L104" s="2"/>
    </row>
    <row r="105" spans="1:12" ht="13.5">
      <c r="A105" s="70" t="s">
        <v>98</v>
      </c>
      <c r="B105" s="51">
        <f>'по выплатам по отдельным видам'!B105/'по выплатам по отдельным видам'!B$105</f>
        <v>1</v>
      </c>
      <c r="C105" s="51">
        <f>'по выплатам по отдельным видам'!C105/'по выплатам по отдельным видам'!C$105</f>
        <v>1</v>
      </c>
      <c r="D105" s="51">
        <f>'по выплатам по отдельным видам'!D105/'по выплатам по отдельным видам'!D$105</f>
        <v>1</v>
      </c>
      <c r="E105" s="51">
        <f>'по выплатам по отдельным видам'!E105/'по выплатам по отдельным видам'!E$105</f>
        <v>1</v>
      </c>
      <c r="F105" s="51">
        <f>'по выплатам по отдельным видам'!F105/'по выплатам по отдельным видам'!F$105</f>
        <v>1</v>
      </c>
      <c r="G105" s="51">
        <f>'по выплатам по отдельным видам'!G105/'по выплатам по отдельным видам'!G$105</f>
        <v>1</v>
      </c>
      <c r="H105" s="51">
        <f>'по выплатам по отдельным видам'!H105/'по выплатам по отдельным видам'!H$105</f>
        <v>1</v>
      </c>
      <c r="I105" s="51"/>
      <c r="J105" s="51"/>
      <c r="K105" s="51"/>
      <c r="L105" s="2"/>
    </row>
    <row r="106" spans="1:12" ht="13.5">
      <c r="A106" s="6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2"/>
    </row>
    <row r="107" spans="1:12" ht="13.5">
      <c r="A107" s="6" t="s">
        <v>100</v>
      </c>
      <c r="B107" s="51">
        <f>'по выплатам по отдельным видам'!B107/'по выплатам по отдельным видам'!B$105</f>
        <v>0.022254446299950083</v>
      </c>
      <c r="C107" s="51">
        <f>'по выплатам по отдельным видам'!C107/'по выплатам по отдельным видам'!C$105</f>
        <v>0.051079747647509964</v>
      </c>
      <c r="D107" s="51">
        <f>'по выплатам по отдельным видам'!D107/'по выплатам по отдельным видам'!D$105</f>
        <v>0.022299710786403987</v>
      </c>
      <c r="E107" s="51">
        <f>'по выплатам по отдельным видам'!E107/'по выплатам по отдельным видам'!E$105</f>
        <v>0.023492823872458064</v>
      </c>
      <c r="F107" s="51">
        <f>'по выплатам по отдельным видам'!F107/'по выплатам по отдельным видам'!F$105</f>
        <v>0.08709728023839605</v>
      </c>
      <c r="G107" s="51">
        <f>'по выплатам по отдельным видам'!G107/'по выплатам по отдельным видам'!G$105</f>
        <v>0.04892900247149367</v>
      </c>
      <c r="H107" s="51">
        <f>'по выплатам по отдельным видам'!H107/'по выплатам по отдельным видам'!H$105</f>
        <v>0.03472330166461905</v>
      </c>
      <c r="I107" s="51"/>
      <c r="J107" s="51">
        <f>H107-C107</f>
        <v>-0.01635644598289091</v>
      </c>
      <c r="K107" s="51">
        <f>G107-B107</f>
        <v>0.026674556171543587</v>
      </c>
      <c r="L107" s="2"/>
    </row>
    <row r="108" spans="1:12" ht="13.5">
      <c r="A108" s="6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2"/>
    </row>
    <row r="109" spans="1:12" ht="13.5">
      <c r="A109" s="67" t="s">
        <v>81</v>
      </c>
      <c r="B109" s="51">
        <f>'по выплатам по отдельным видам'!B109/'по выплатам по отдельным видам'!B$105</f>
        <v>0.9689887595174959</v>
      </c>
      <c r="C109" s="51">
        <f>'по выплатам по отдельным видам'!C109/'по выплатам по отдельным видам'!C$105</f>
        <v>0.8694101252359862</v>
      </c>
      <c r="D109" s="51">
        <f>'по выплатам по отдельным видам'!D109/'по выплатам по отдельным видам'!D$105</f>
        <v>0.929782543330484</v>
      </c>
      <c r="E109" s="51">
        <f>'по выплатам по отдельным видам'!E109/'по выплатам по отдельным видам'!E$105</f>
        <v>0.9231004089824668</v>
      </c>
      <c r="F109" s="51">
        <f>'по выплатам по отдельным видам'!F109/'по выплатам по отдельным видам'!F$105</f>
        <v>0.8461695472097894</v>
      </c>
      <c r="G109" s="51">
        <f>'по выплатам по отдельным видам'!G109/'по выплатам по отдельным видам'!G$105</f>
        <v>0.8890439975314258</v>
      </c>
      <c r="H109" s="51">
        <f>'по выплатам по отдельным видам'!H109/'по выплатам по отдельным видам'!H$105</f>
        <v>0.8761910042549722</v>
      </c>
      <c r="I109" s="51"/>
      <c r="J109" s="51">
        <f aca="true" t="shared" si="9" ref="J109:J119">H109-C109</f>
        <v>0.006780879018986052</v>
      </c>
      <c r="K109" s="51">
        <f aca="true" t="shared" si="10" ref="K109:K119">G109-B109</f>
        <v>-0.07994476198607003</v>
      </c>
      <c r="L109" s="2"/>
    </row>
    <row r="110" spans="1:12" ht="13.5">
      <c r="A110" s="68" t="s">
        <v>79</v>
      </c>
      <c r="B110" s="52">
        <f>'по выплатам по отдельным видам'!B110/'по выплатам по отдельным видам'!B$105</f>
        <v>0.23677306217331764</v>
      </c>
      <c r="C110" s="52">
        <f>'по выплатам по отдельным видам'!C110/'по выплатам по отдельным видам'!C$105</f>
        <v>0.44381182283332976</v>
      </c>
      <c r="D110" s="52">
        <f>'по выплатам по отдельным видам'!D110/'по выплатам по отдельным видам'!D$105</f>
        <v>0.5330143932521039</v>
      </c>
      <c r="E110" s="52">
        <f>'по выплатам по отдельным видам'!E110/'по выплатам по отдельным видам'!E$105</f>
        <v>0.4716824610898626</v>
      </c>
      <c r="F110" s="52">
        <f>'по выплатам по отдельным видам'!F110/'по выплатам по отдельным видам'!F$105</f>
        <v>0.3175522080233913</v>
      </c>
      <c r="G110" s="52">
        <f>'по выплатам по отдельным видам'!G110/'по выплатам по отдельным видам'!G$105</f>
        <v>0.428407084301908</v>
      </c>
      <c r="H110" s="52">
        <f>'по выплатам по отдельным видам'!H110/'по выплатам по отдельным видам'!H$105</f>
        <v>0.5887584528118496</v>
      </c>
      <c r="I110" s="52"/>
      <c r="J110" s="52">
        <f t="shared" si="9"/>
        <v>0.14494662997851981</v>
      </c>
      <c r="K110" s="52">
        <f t="shared" si="10"/>
        <v>0.19163402212859035</v>
      </c>
      <c r="L110" s="2"/>
    </row>
    <row r="111" spans="1:12" ht="25.5">
      <c r="A111" s="68" t="s">
        <v>80</v>
      </c>
      <c r="B111" s="52">
        <f>'по выплатам по отдельным видам'!B111/'по выплатам по отдельным видам'!B$105</f>
        <v>0.004262305559920809</v>
      </c>
      <c r="C111" s="52">
        <f>'по выплатам по отдельным видам'!C111/'по выплатам по отдельным видам'!C$105</f>
        <v>0.006749421632514799</v>
      </c>
      <c r="D111" s="52">
        <f>'по выплатам по отдельным видам'!D111/'по выплатам по отдельным видам'!D$105</f>
        <v>0.006903992092102561</v>
      </c>
      <c r="E111" s="52">
        <f>'по выплатам по отдельным видам'!E111/'по выплатам по отдельным видам'!E$105</f>
        <v>0.0070270193509296775</v>
      </c>
      <c r="F111" s="52">
        <f>'по выплатам по отдельным видам'!F111/'по выплатам по отдельным видам'!F$105</f>
        <v>0.004788893653190437</v>
      </c>
      <c r="G111" s="52">
        <f>'по выплатам по отдельным видам'!G111/'по выплатам по отдельным видам'!G$105</f>
        <v>0.006246607077745483</v>
      </c>
      <c r="H111" s="52">
        <f>'по выплатам по отдельным видам'!H111/'по выплатам по отдельным видам'!H$105</f>
        <v>0.00037748665745371274</v>
      </c>
      <c r="I111" s="52"/>
      <c r="J111" s="52">
        <f t="shared" si="9"/>
        <v>-0.006371934975061086</v>
      </c>
      <c r="K111" s="52">
        <f t="shared" si="10"/>
        <v>0.0019843015178246746</v>
      </c>
      <c r="L111" s="2"/>
    </row>
    <row r="112" spans="1:12" ht="13.5">
      <c r="A112" s="68" t="s">
        <v>83</v>
      </c>
      <c r="B112" s="52">
        <f>'по выплатам по отдельным видам'!B112/'по выплатам по отдельным видам'!B$105</f>
        <v>0</v>
      </c>
      <c r="C112" s="52">
        <f>'по выплатам по отдельным видам'!C112/'по выплатам по отдельным видам'!C$105</f>
        <v>0</v>
      </c>
      <c r="D112" s="52">
        <f>'по выплатам по отдельным видам'!D112/'по выплатам по отдельным видам'!D$105</f>
        <v>0</v>
      </c>
      <c r="E112" s="52">
        <f>'по выплатам по отдельным видам'!E112/'по выплатам по отдельным видам'!E$105</f>
        <v>0</v>
      </c>
      <c r="F112" s="52">
        <f>'по выплатам по отдельным видам'!F112/'по выплатам по отдельным видам'!F$105</f>
        <v>0</v>
      </c>
      <c r="G112" s="52">
        <f>'по выплатам по отдельным видам'!G112/'по выплатам по отдельным видам'!G$105</f>
        <v>0</v>
      </c>
      <c r="H112" s="52">
        <f>'по выплатам по отдельным видам'!H112/'по выплатам по отдельным видам'!H$105</f>
        <v>0</v>
      </c>
      <c r="I112" s="52"/>
      <c r="J112" s="52">
        <f t="shared" si="9"/>
        <v>0</v>
      </c>
      <c r="K112" s="52">
        <f t="shared" si="10"/>
        <v>0</v>
      </c>
      <c r="L112" s="2"/>
    </row>
    <row r="113" spans="1:12" ht="13.5">
      <c r="A113" s="68" t="s">
        <v>84</v>
      </c>
      <c r="B113" s="52">
        <f>'по выплатам по отдельным видам'!B113/'по выплатам по отдельным видам'!B$105</f>
        <v>0.0035172284329455425</v>
      </c>
      <c r="C113" s="52">
        <f>'по выплатам по отдельным видам'!C113/'по выплатам по отдельным видам'!C$105</f>
        <v>0.011016317289825873</v>
      </c>
      <c r="D113" s="52">
        <f>'по выплатам по отдельным видам'!D113/'по выплатам по отдельным видам'!D$105</f>
        <v>0.022328281844426284</v>
      </c>
      <c r="E113" s="52">
        <f>'по выплатам по отдельным видам'!E113/'по выплатам по отдельным видам'!E$105</f>
        <v>0.010100304843412733</v>
      </c>
      <c r="F113" s="52">
        <f>'по выплатам по отдельным видам'!F113/'по выплатам по отдельным видам'!F$105</f>
        <v>0.029741513138478753</v>
      </c>
      <c r="G113" s="52">
        <f>'по выплатам по отдельным видам'!G113/'по выплатам по отдельным видам'!G$105</f>
        <v>0.018595570540411936</v>
      </c>
      <c r="H113" s="52">
        <f>'по выплатам по отдельным видам'!H113/'по выплатам по отдельным видам'!H$105</f>
        <v>0.04006829390131872</v>
      </c>
      <c r="I113" s="52"/>
      <c r="J113" s="52">
        <f t="shared" si="9"/>
        <v>0.029051976611492846</v>
      </c>
      <c r="K113" s="52">
        <f t="shared" si="10"/>
        <v>0.015078342107466393</v>
      </c>
      <c r="L113" s="2"/>
    </row>
    <row r="114" spans="1:12" ht="13.5">
      <c r="A114" s="68" t="s">
        <v>85</v>
      </c>
      <c r="B114" s="52">
        <f>'по выплатам по отдельным видам'!B114/'по выплатам по отдельным видам'!B$105</f>
        <v>0.011002142039761095</v>
      </c>
      <c r="C114" s="52">
        <f>'по выплатам по отдельным видам'!C114/'по выплатам по отдельным видам'!C$105</f>
        <v>-8.835228523055818E-05</v>
      </c>
      <c r="D114" s="52">
        <f>'по выплатам по отдельным видам'!D114/'по выплатам по отдельным видам'!D$105</f>
        <v>0.03067511236665492</v>
      </c>
      <c r="E114" s="52">
        <f>'по выплатам по отдельным видам'!E114/'по выплатам по отдельным видам'!E$105</f>
        <v>0.041101791191729464</v>
      </c>
      <c r="F114" s="52">
        <f>'по выплатам по отдельным видам'!F114/'по выплатам по отдельным видам'!F$105</f>
        <v>-0.005734602480303968</v>
      </c>
      <c r="G114" s="52">
        <f>'по выплатам по отдельным видам'!G114/'по выплатам по отдельным видам'!G$105</f>
        <v>0.016054821080673336</v>
      </c>
      <c r="H114" s="52">
        <f>'по выплатам по отдельным видам'!H114/'по выплатам по отдельным видам'!H$105</f>
        <v>0.029482255029247215</v>
      </c>
      <c r="I114" s="52"/>
      <c r="J114" s="52">
        <f t="shared" si="9"/>
        <v>0.029570607314477772</v>
      </c>
      <c r="K114" s="52">
        <f t="shared" si="10"/>
        <v>0.0050526790409122415</v>
      </c>
      <c r="L114" s="2"/>
    </row>
    <row r="115" spans="1:12" ht="25.5">
      <c r="A115" s="68" t="s">
        <v>86</v>
      </c>
      <c r="B115" s="52">
        <f>'по выплатам по отдельным видам'!B115/'по выплатам по отдельным видам'!B$105</f>
        <v>0.5634533414274214</v>
      </c>
      <c r="C115" s="52">
        <f>'по выплатам по отдельным видам'!C115/'по выплатам по отдельным видам'!C$105</f>
        <v>0.2441633540550914</v>
      </c>
      <c r="D115" s="52">
        <f>'по выплатам по отдельным видам'!D115/'по выплатам по отдельным видам'!D$105</f>
        <v>0.07236937365842935</v>
      </c>
      <c r="E115" s="52">
        <f>'по выплатам по отдельным видам'!E115/'по выплатам по отдельным видам'!E$105</f>
        <v>0.3329429696671337</v>
      </c>
      <c r="F115" s="52">
        <f>'по выплатам по отдельным видам'!F115/'по выплатам по отдельным видам'!F$105</f>
        <v>0.21792235570480648</v>
      </c>
      <c r="G115" s="52">
        <f>'по выплатам по отдельным видам'!G115/'по выплатам по отдельным видам'!G$105</f>
        <v>0.2326527689913791</v>
      </c>
      <c r="H115" s="52">
        <f>'по выплатам по отдельным видам'!H115/'по выплатам по отдельным видам'!H$105</f>
        <v>0.009806446862112754</v>
      </c>
      <c r="I115" s="52"/>
      <c r="J115" s="52">
        <f t="shared" si="9"/>
        <v>-0.23435690719297864</v>
      </c>
      <c r="K115" s="52">
        <f t="shared" si="10"/>
        <v>-0.33080057243604233</v>
      </c>
      <c r="L115" s="2"/>
    </row>
    <row r="116" spans="1:12" ht="13.5">
      <c r="A116" s="68" t="s">
        <v>87</v>
      </c>
      <c r="B116" s="52">
        <f>'по выплатам по отдельным видам'!B116/'по выплатам по отдельным видам'!B$105</f>
        <v>0.0879636596544904</v>
      </c>
      <c r="C116" s="52">
        <f>'по выплатам по отдельным видам'!C116/'по выплатам по отдельным видам'!C$105</f>
        <v>0.054729909705956745</v>
      </c>
      <c r="D116" s="52">
        <f>'по выплатам по отдельным видам'!D116/'по выплатам по отдельным видам'!D$105</f>
        <v>0.1537755566455868</v>
      </c>
      <c r="E116" s="52">
        <f>'по выплатам по отдельным видам'!E116/'по выплатам по отдельным видам'!E$105</f>
        <v>0.05980776877343129</v>
      </c>
      <c r="F116" s="52">
        <f>'по выплатам по отдельным видам'!F116/'по выплатам по отдельным видам'!F$105</f>
        <v>0.23606158410732914</v>
      </c>
      <c r="G116" s="52">
        <f>'по выплатам по отдельным видам'!G116/'по выплатам по отдельным видам'!G$105</f>
        <v>0.13051157400641886</v>
      </c>
      <c r="H116" s="52">
        <f>'по выплатам по отдельным видам'!H116/'по выплатам по отдельным видам'!H$105</f>
        <v>0.1766336661721637</v>
      </c>
      <c r="I116" s="52"/>
      <c r="J116" s="52">
        <f t="shared" si="9"/>
        <v>0.12190375646620695</v>
      </c>
      <c r="K116" s="52">
        <f t="shared" si="10"/>
        <v>0.04254791435192845</v>
      </c>
      <c r="L116" s="2"/>
    </row>
    <row r="117" spans="1:12" ht="13.5">
      <c r="A117" s="68" t="s">
        <v>92</v>
      </c>
      <c r="B117" s="52">
        <f>'по выплатам по отдельным видам'!B117/'по выплатам по отдельным видам'!B$105</f>
        <v>0.010883041971993575</v>
      </c>
      <c r="C117" s="52">
        <f>'по выплатам по отдельным видам'!C117/'по выплатам по отдельным видам'!C$105</f>
        <v>0.013840125621704497</v>
      </c>
      <c r="D117" s="52">
        <f>'по выплатам по отдельным видам'!D117/'по выплатам по отдельным видам'!D$105</f>
        <v>0.0529401297254604</v>
      </c>
      <c r="E117" s="52">
        <f>'по выплатам по отдельным видам'!E117/'по выплатам по отдельным видам'!E$105</f>
        <v>0.02630694512818571</v>
      </c>
      <c r="F117" s="52">
        <f>'по выплатам по отдельным видам'!F117/'по выплатам по отдельным видам'!F$105</f>
        <v>0.0021444514656477703</v>
      </c>
      <c r="G117" s="52">
        <f>'по выплатам по отдельным видам'!G117/'по выплатам по отдельным видам'!G$105</f>
        <v>0.020838860536664706</v>
      </c>
      <c r="H117" s="52">
        <f>'по выплатам по отдельным видам'!H117/'по выплатам по отдельным видам'!H$105</f>
        <v>0.012512851129779953</v>
      </c>
      <c r="I117" s="52"/>
      <c r="J117" s="52">
        <f t="shared" si="9"/>
        <v>-0.0013272744919245443</v>
      </c>
      <c r="K117" s="52">
        <f t="shared" si="10"/>
        <v>0.009955818564671131</v>
      </c>
      <c r="L117" s="2"/>
    </row>
    <row r="118" spans="1:12" ht="13.5">
      <c r="A118" s="68" t="s">
        <v>99</v>
      </c>
      <c r="B118" s="52">
        <f>'по выплатам по отдельным видам'!B118/'по выплатам по отдельным видам'!B$105</f>
        <v>1.2089139377289572E-05</v>
      </c>
      <c r="C118" s="52">
        <f>'по выплатам по отдельным видам'!C118/'по выплатам по отдельным видам'!C$105</f>
        <v>0</v>
      </c>
      <c r="D118" s="52">
        <f>'по выплатам по отдельным видам'!D118/'по выплатам по отдельным видам'!D$105</f>
        <v>0</v>
      </c>
      <c r="E118" s="52">
        <f>'по выплатам по отдельным видам'!E118/'по выплатам по отдельным видам'!E$105</f>
        <v>0.0012591358351952135</v>
      </c>
      <c r="F118" s="52">
        <f>'по выплатам по отдельным видам'!F118/'по выплатам по отдельным видам'!F$105</f>
        <v>8.481529046388783E-05</v>
      </c>
      <c r="G118" s="52">
        <f>'по выплатам по отдельным видам'!G118/'по выплатам по отдельным видам'!G$105</f>
        <v>0.00040865439662808557</v>
      </c>
      <c r="H118" s="52">
        <f>'по выплатам по отдельным видам'!H118/'по выплатам по отдельным видам'!H$105</f>
        <v>0.0011379307934836558</v>
      </c>
      <c r="I118" s="52"/>
      <c r="J118" s="52">
        <f t="shared" si="9"/>
        <v>0.0011379307934836558</v>
      </c>
      <c r="K118" s="52">
        <f t="shared" si="10"/>
        <v>0.000396565257250796</v>
      </c>
      <c r="L118" s="2"/>
    </row>
    <row r="119" spans="1:12" ht="13.5">
      <c r="A119" s="68" t="s">
        <v>95</v>
      </c>
      <c r="B119" s="52">
        <f>'по выплатам по отдельным видам'!B119/'по выплатам по отдельным видам'!B$105</f>
        <v>0.05112188911826805</v>
      </c>
      <c r="C119" s="52">
        <f>'по выплатам по отдельным видам'!C119/'по выплатам по отдельным видам'!C$105</f>
        <v>0.09518752638279364</v>
      </c>
      <c r="D119" s="52">
        <f>'по выплатам по отдельным видам'!D119/'по выплатам по отдельным видам'!D$105</f>
        <v>0.05777570374571979</v>
      </c>
      <c r="E119" s="52">
        <f>'по выплатам по отдельным видам'!E119/'по выплатам по отдельным видам'!E$105</f>
        <v>-0.027127986897413567</v>
      </c>
      <c r="F119" s="52">
        <f>'по выплатам по отдельным видам'!F119/'по выплатам по отдельным видам'!F$105</f>
        <v>0.04360832830678551</v>
      </c>
      <c r="G119" s="52">
        <f>'по выплатам по отдельным видам'!G119/'по выплатам по отдельным видам'!G$105</f>
        <v>0.035328056599596286</v>
      </c>
      <c r="H119" s="52">
        <f>'по выплатам по отдельным видам'!H119/'по выплатам по отдельным видам'!H$105</f>
        <v>0.017413620897562963</v>
      </c>
      <c r="I119" s="52"/>
      <c r="J119" s="52">
        <f t="shared" si="9"/>
        <v>-0.07777390548523068</v>
      </c>
      <c r="K119" s="52">
        <f t="shared" si="10"/>
        <v>-0.015793832518671766</v>
      </c>
      <c r="L119" s="2"/>
    </row>
    <row r="120" spans="1:12" ht="13.5">
      <c r="A120" s="68"/>
      <c r="B120" s="51"/>
      <c r="C120" s="51"/>
      <c r="D120" s="51"/>
      <c r="E120" s="51"/>
      <c r="F120" s="51"/>
      <c r="G120" s="51"/>
      <c r="H120" s="51"/>
      <c r="I120" s="51"/>
      <c r="J120" s="52"/>
      <c r="K120" s="52"/>
      <c r="L120" s="2"/>
    </row>
    <row r="121" spans="1:12" ht="13.5">
      <c r="A121" s="67" t="s">
        <v>88</v>
      </c>
      <c r="B121" s="51">
        <f>'по выплатам по отдельным видам'!B121/'по выплатам по отдельным видам'!B$105</f>
        <v>0.008756794182554045</v>
      </c>
      <c r="C121" s="51">
        <f>'по выплатам по отдельным видам'!C121/'по выплатам по отдельным видам'!C$105</f>
        <v>0.0795101271165039</v>
      </c>
      <c r="D121" s="51">
        <f>'по выплатам по отдельным видам'!D121/'по выплатам по отдельным видам'!D$105</f>
        <v>0.04791774588311207</v>
      </c>
      <c r="E121" s="51">
        <f>'по выплатам по отдельным видам'!E121/'по выплатам по отдельным видам'!E$105</f>
        <v>0.053406767145075175</v>
      </c>
      <c r="F121" s="51">
        <f>'по выплатам по отдельным видам'!F121/'по выплатам по отдельным видам'!F$105</f>
        <v>0.06673317255181437</v>
      </c>
      <c r="G121" s="51">
        <f>'по выплатам по отдельным видам'!G121/'по выплатам по отдельным видам'!G$105</f>
        <v>0.062026999997080536</v>
      </c>
      <c r="H121" s="51">
        <f>'по выплатам по отдельным видам'!H121/'по выплатам по отдельным видам'!H$105</f>
        <v>0.08908569408040878</v>
      </c>
      <c r="I121" s="51"/>
      <c r="J121" s="51">
        <f>H121-C121</f>
        <v>0.00957556696390488</v>
      </c>
      <c r="K121" s="51">
        <f>G121-B121</f>
        <v>0.05327020581452649</v>
      </c>
      <c r="L121" s="2"/>
    </row>
    <row r="122" spans="1:12" ht="13.5">
      <c r="A122" s="68" t="s">
        <v>93</v>
      </c>
      <c r="B122" s="52">
        <f>'по выплатам по отдельным видам'!B122/'по выплатам по отдельным видам'!B$105</f>
        <v>2.749686603461942E-05</v>
      </c>
      <c r="C122" s="52">
        <f>'по выплатам по отдельным видам'!C122/'по выплатам по отдельным видам'!C$105</f>
        <v>0.06384578666445082</v>
      </c>
      <c r="D122" s="52">
        <f>'по выплатам по отдельным видам'!D122/'по выплатам по отдельным видам'!D$105</f>
        <v>0.0059468616483555605</v>
      </c>
      <c r="E122" s="52">
        <f>'по выплатам по отдельным видам'!E122/'по выплатам по отдельным видам'!E$105</f>
        <v>6.745370545688428E-05</v>
      </c>
      <c r="F122" s="52">
        <f>'по выплатам по отдельным видам'!F122/'по выплатам по отдельным видам'!F$105</f>
        <v>0.026629708900513138</v>
      </c>
      <c r="G122" s="52">
        <f>'по выплатам по отдельным видам'!G122/'по выплатам по отдельным видам'!G$105</f>
        <v>0.022644409136177896</v>
      </c>
      <c r="H122" s="52">
        <f>'по выплатам по отдельным видам'!H122/'по выплатам по отдельным видам'!H$105</f>
        <v>0.03353886889159399</v>
      </c>
      <c r="I122" s="52"/>
      <c r="J122" s="52">
        <f>H122-C122</f>
        <v>-0.030306917772856823</v>
      </c>
      <c r="K122" s="52">
        <f>G122-B122</f>
        <v>0.022616912270143275</v>
      </c>
      <c r="L122" s="2"/>
    </row>
    <row r="123" spans="1:12" ht="13.5">
      <c r="A123" s="68" t="s">
        <v>90</v>
      </c>
      <c r="B123" s="52">
        <f>'по выплатам по отдельным видам'!B123/'по выплатам по отдельным видам'!B$105</f>
        <v>5.499373206923884E-05</v>
      </c>
      <c r="C123" s="52">
        <f>'по выплатам по отдельным видам'!C123/'по выплатам по отдельным видам'!C$105</f>
        <v>0</v>
      </c>
      <c r="D123" s="52">
        <f>'по выплатам по отдельным видам'!D123/'по выплатам по отдельным видам'!D$105</f>
        <v>7.346843491448188E-05</v>
      </c>
      <c r="E123" s="52">
        <f>'по выплатам по отдельным видам'!E123/'по выплатам по отдельным видам'!E$105</f>
        <v>0</v>
      </c>
      <c r="F123" s="52">
        <f>'по выплатам по отдельным видам'!F123/'по выплатам по отдельным видам'!F$105</f>
        <v>0.004221242106404242</v>
      </c>
      <c r="G123" s="52">
        <f>'по выплатам по отдельным видам'!G123/'по выплатам по отдельным видам'!G$105</f>
        <v>0.0013354764635015478</v>
      </c>
      <c r="H123" s="52">
        <f>'по выплатам по отдельным видам'!H123/'по выплатам по отдельным видам'!H$105</f>
        <v>0.0048897570048633</v>
      </c>
      <c r="I123" s="52"/>
      <c r="J123" s="52">
        <f>H123-C123</f>
        <v>0.0048897570048633</v>
      </c>
      <c r="K123" s="52">
        <f>G123-B123</f>
        <v>0.001280482731432309</v>
      </c>
      <c r="L123" s="2"/>
    </row>
    <row r="124" spans="1:12" ht="13.5">
      <c r="A124" s="68" t="s">
        <v>91</v>
      </c>
      <c r="B124" s="52">
        <f>'по выплатам по отдельным видам'!B124/'по выплатам по отдельным видам'!B$105</f>
        <v>0.00867431306612813</v>
      </c>
      <c r="C124" s="52">
        <f>'по выплатам по отдельным видам'!C124/'по выплатам по отдельным видам'!C$105</f>
        <v>0.01566434045205308</v>
      </c>
      <c r="D124" s="52">
        <f>'по выплатам по отдельным видам'!D124/'по выплатам по отдельным видам'!D$105</f>
        <v>0.041897415799842026</v>
      </c>
      <c r="E124" s="52">
        <f>'по выплатам по отдельным видам'!E124/'по выплатам по отдельным видам'!E$105</f>
        <v>0.053339313439618286</v>
      </c>
      <c r="F124" s="52">
        <f>'по выплатам по отдельным видам'!F124/'по выплатам по отдельным видам'!F$105</f>
        <v>0.03584936020445252</v>
      </c>
      <c r="G124" s="52">
        <f>'по выплатам по отдельным видам'!G124/'по выплатам по отдельным видам'!G$105</f>
        <v>0.03803681867665791</v>
      </c>
      <c r="H124" s="52">
        <f>'по выплатам по отдельным видам'!H124/'по выплатам по отдельным видам'!H$105</f>
        <v>0.05065706818395149</v>
      </c>
      <c r="I124" s="52"/>
      <c r="J124" s="52">
        <f>H124-C124</f>
        <v>0.03499272773189841</v>
      </c>
      <c r="K124" s="52">
        <f>G124-B124</f>
        <v>0.02936250561052978</v>
      </c>
      <c r="L124" s="2"/>
    </row>
    <row r="125" spans="1:12" ht="13.5">
      <c r="A125" s="68" t="s">
        <v>94</v>
      </c>
      <c r="B125" s="52">
        <f>'по выплатам по отдельным видам'!B125/'по выплатам по отдельным видам'!B$105</f>
        <v>-9.481677942748003E-09</v>
      </c>
      <c r="C125" s="52">
        <f>'по выплатам по отдельным видам'!C125/'по выплатам по отдельным видам'!C$105</f>
        <v>0</v>
      </c>
      <c r="D125" s="52">
        <f>'по выплатам по отдельным видам'!D125/'по выплатам по отдельным видам'!D$105</f>
        <v>0</v>
      </c>
      <c r="E125" s="52">
        <f>'по выплатам по отдельным видам'!E125/'по выплатам по отдельным видам'!E$105</f>
        <v>0</v>
      </c>
      <c r="F125" s="52">
        <f>'по выплатам по отдельным видам'!F125/'по выплатам по отдельным видам'!F$105</f>
        <v>3.2861340444496984E-05</v>
      </c>
      <c r="G125" s="52">
        <f>'по выплатам по отдельным видам'!G125/'по выплатам по отдельным видам'!G$105</f>
        <v>1.0295720743178024E-05</v>
      </c>
      <c r="H125" s="52">
        <f>'по выплатам по отдельным видам'!H125/'по выплатам по отдельным видам'!H$105</f>
        <v>0</v>
      </c>
      <c r="I125" s="52"/>
      <c r="J125" s="52">
        <f>H125-C125</f>
        <v>0</v>
      </c>
      <c r="K125" s="52">
        <f>G125-B125</f>
        <v>1.0305202421120773E-05</v>
      </c>
      <c r="L125" s="2"/>
    </row>
    <row r="126" spans="1:12" ht="13.5">
      <c r="A126" s="2"/>
      <c r="B126" s="2"/>
      <c r="C126" s="2"/>
      <c r="D126" s="2"/>
      <c r="E126" s="2"/>
      <c r="F126" s="2"/>
      <c r="G126" s="2"/>
      <c r="H126" s="2"/>
      <c r="I126" s="4"/>
      <c r="J126" s="51"/>
      <c r="K126" s="51"/>
      <c r="L126" s="2"/>
    </row>
    <row r="127" spans="1:12" ht="13.5">
      <c r="A127" s="2"/>
      <c r="B127" s="2"/>
      <c r="C127" s="2"/>
      <c r="D127" s="2"/>
      <c r="E127" s="2"/>
      <c r="F127" s="2"/>
      <c r="G127" s="2"/>
      <c r="H127" s="2"/>
      <c r="I127" s="4"/>
      <c r="J127" s="51"/>
      <c r="K127" s="51"/>
      <c r="L127" s="2"/>
    </row>
    <row r="128" spans="1:12" ht="13.5">
      <c r="A128" s="71" t="s">
        <v>108</v>
      </c>
      <c r="B128" s="49"/>
      <c r="C128" s="49"/>
      <c r="D128" s="49"/>
      <c r="E128" s="49"/>
      <c r="F128" s="49"/>
      <c r="G128" s="49"/>
      <c r="H128" s="49"/>
      <c r="I128" s="49"/>
      <c r="J128" s="51"/>
      <c r="K128" s="51"/>
      <c r="L128" s="2"/>
    </row>
    <row r="129" spans="1:12" ht="13.5">
      <c r="A129" s="71" t="s">
        <v>98</v>
      </c>
      <c r="B129" s="51">
        <f>'по выплатам по отдельным видам'!B129/'по выплатам по отдельным видам'!B$129</f>
        <v>1</v>
      </c>
      <c r="C129" s="51">
        <f>'по выплатам по отдельным видам'!C129/'по выплатам по отдельным видам'!C$129</f>
        <v>1</v>
      </c>
      <c r="D129" s="51">
        <f>'по выплатам по отдельным видам'!D129/'по выплатам по отдельным видам'!D$129</f>
        <v>1</v>
      </c>
      <c r="E129" s="51">
        <f>'по выплатам по отдельным видам'!E129/'по выплатам по отдельным видам'!E$129</f>
        <v>1</v>
      </c>
      <c r="F129" s="51">
        <f>'по выплатам по отдельным видам'!F129/'по выплатам по отдельным видам'!F$129</f>
        <v>1</v>
      </c>
      <c r="G129" s="51">
        <f>'по выплатам по отдельным видам'!G129/'по выплатам по отдельным видам'!G$129</f>
        <v>1</v>
      </c>
      <c r="H129" s="51">
        <f>'по выплатам по отдельным видам'!H129/'по выплатам по отдельным видам'!H$129</f>
        <v>1</v>
      </c>
      <c r="I129" s="51"/>
      <c r="J129" s="51"/>
      <c r="K129" s="51"/>
      <c r="L129" s="2"/>
    </row>
    <row r="130" spans="1:12" ht="13.5">
      <c r="A130" s="6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2"/>
    </row>
    <row r="131" spans="1:12" ht="13.5">
      <c r="A131" s="6" t="s">
        <v>100</v>
      </c>
      <c r="B131" s="51">
        <f>'по выплатам по отдельным видам'!B131/'по выплатам по отдельным видам'!B$129</f>
        <v>0.005761154601724564</v>
      </c>
      <c r="C131" s="51">
        <f>'по выплатам по отдельным видам'!C131/'по выплатам по отдельным видам'!C$129</f>
        <v>0.010070419424311002</v>
      </c>
      <c r="D131" s="51">
        <f>'по выплатам по отдельным видам'!D131/'по выплатам по отдельным видам'!D$129</f>
        <v>0.007767620603714237</v>
      </c>
      <c r="E131" s="51">
        <f>'по выплатам по отдельным видам'!E131/'по выплатам по отдельным видам'!E$129</f>
        <v>0.007669346797245569</v>
      </c>
      <c r="F131" s="51">
        <f>'по выплатам по отдельным видам'!F131/'по выплатам по отдельным видам'!F$129</f>
        <v>0.01766709237201434</v>
      </c>
      <c r="G131" s="51">
        <f>'по выплатам по отдельным видам'!G131/'по выплатам по отдельным видам'!G$129</f>
        <v>0.010917670211533916</v>
      </c>
      <c r="H131" s="51">
        <f>'по выплатам по отдельным видам'!H131/'по выплатам по отдельным видам'!H$129</f>
        <v>0.010397505216901168</v>
      </c>
      <c r="I131" s="51"/>
      <c r="J131" s="51">
        <f>H131-C131</f>
        <v>0.00032708579259016664</v>
      </c>
      <c r="K131" s="51">
        <f>G131-B131</f>
        <v>0.005156515609809352</v>
      </c>
      <c r="L131" s="2"/>
    </row>
    <row r="132" spans="1:12" ht="13.5">
      <c r="A132" s="6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2"/>
    </row>
    <row r="133" spans="1:12" ht="13.5">
      <c r="A133" s="67" t="s">
        <v>81</v>
      </c>
      <c r="B133" s="51">
        <f>'по выплатам по отдельным видам'!B133/'по выплатам по отдельным видам'!B$129</f>
        <v>0.9105070703595581</v>
      </c>
      <c r="C133" s="51">
        <f>'по выплатам по отдельным видам'!C133/'по выплатам по отдельным видам'!C$129</f>
        <v>0.8793902594207346</v>
      </c>
      <c r="D133" s="51">
        <f>'по выплатам по отдельным видам'!D133/'по выплатам по отдельным видам'!D$129</f>
        <v>0.8960415636510841</v>
      </c>
      <c r="E133" s="51">
        <f>'по выплатам по отдельным видам'!E133/'по выплатам по отдельным видам'!E$129</f>
        <v>0.880317251853862</v>
      </c>
      <c r="F133" s="51">
        <f>'по выплатам по отдельным видам'!F133/'по выплатам по отдельным видам'!F$129</f>
        <v>0.8570264587938276</v>
      </c>
      <c r="G133" s="51">
        <f>'по выплатам по отдельным видам'!G133/'по выплатам по отдельным видам'!G$129</f>
        <v>0.8778165876403069</v>
      </c>
      <c r="H133" s="51">
        <f>'по выплатам по отдельным видам'!H133/'по выплатам по отдельным видам'!H$129</f>
        <v>0.8352666534381121</v>
      </c>
      <c r="I133" s="51"/>
      <c r="J133" s="51">
        <f>H133-C133</f>
        <v>-0.04412360598262244</v>
      </c>
      <c r="K133" s="51">
        <f>G133-B133</f>
        <v>-0.032690482719251235</v>
      </c>
      <c r="L133" s="2"/>
    </row>
    <row r="134" spans="1:12" ht="13.5">
      <c r="A134" s="68" t="s">
        <v>79</v>
      </c>
      <c r="B134" s="52">
        <f>'по выплатам по отдельным видам'!B134/'по выплатам по отдельным видам'!B$129</f>
        <v>0.43184021290701874</v>
      </c>
      <c r="C134" s="52">
        <f>'по выплатам по отдельным видам'!C134/'по выплатам по отдельным видам'!C$129</f>
        <v>0.4671080393664193</v>
      </c>
      <c r="D134" s="52">
        <f>'по выплатам по отдельным видам'!D134/'по выплатам по отдельным видам'!D$129</f>
        <v>0.40951483889274953</v>
      </c>
      <c r="E134" s="52">
        <f>'по выплатам по отдельным видам'!E134/'по выплатам по отдельным видам'!E$129</f>
        <v>0.36909621243412993</v>
      </c>
      <c r="F134" s="52">
        <f>'по выплатам по отдельным видам'!F134/'по выплатам по отдельным видам'!F$129</f>
        <v>0.33131111404570174</v>
      </c>
      <c r="G134" s="52">
        <f>'по выплатам по отдельным видам'!G134/'по выплатам по отдельным видам'!G$129</f>
        <v>0.39170276614349053</v>
      </c>
      <c r="H134" s="52">
        <f>'по выплатам по отдельным видам'!H134/'по выплатам по отдельным видам'!H$129</f>
        <v>0.37814357550295286</v>
      </c>
      <c r="I134" s="52"/>
      <c r="J134" s="52">
        <f aca="true" t="shared" si="11" ref="J134:J174">H134-C134</f>
        <v>-0.08896446386346646</v>
      </c>
      <c r="K134" s="52">
        <f aca="true" t="shared" si="12" ref="K134:K174">G134-B134</f>
        <v>-0.040137446763528206</v>
      </c>
      <c r="L134" s="2"/>
    </row>
    <row r="135" spans="1:12" ht="25.5">
      <c r="A135" s="68" t="s">
        <v>80</v>
      </c>
      <c r="B135" s="52">
        <f>'по выплатам по отдельным видам'!B135/'по выплатам по отдельным видам'!B$129</f>
        <v>0.0016462653143484247</v>
      </c>
      <c r="C135" s="52">
        <f>'по выплатам по отдельным видам'!C135/'по выплатам по отдельным видам'!C$129</f>
        <v>0.0015447573763305966</v>
      </c>
      <c r="D135" s="52">
        <f>'по выплатам по отдельным видам'!D135/'по выплатам по отдельным видам'!D$129</f>
        <v>0.00189813328588944</v>
      </c>
      <c r="E135" s="52">
        <f>'по выплатам по отдельным видам'!E135/'по выплатам по отдельным видам'!E$129</f>
        <v>0.0018139168583373433</v>
      </c>
      <c r="F135" s="52">
        <f>'по выплатам по отдельным видам'!F135/'по выплатам по отдельным видам'!F$129</f>
        <v>0.0010572363748368849</v>
      </c>
      <c r="G135" s="52">
        <f>'по выплатам по отдельным видам'!G135/'по выплатам по отдельным видам'!G$129</f>
        <v>0.001570848207163685</v>
      </c>
      <c r="H135" s="52">
        <f>'по выплатам по отдельным видам'!H135/'по выплатам по отдельным видам'!H$129</f>
        <v>0.001960714859036063</v>
      </c>
      <c r="I135" s="52"/>
      <c r="J135" s="52">
        <f t="shared" si="11"/>
        <v>0.0004159574827054663</v>
      </c>
      <c r="K135" s="52">
        <f t="shared" si="12"/>
        <v>-7.541710718473975E-05</v>
      </c>
      <c r="L135" s="2"/>
    </row>
    <row r="136" spans="1:12" ht="13.5">
      <c r="A136" s="68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2"/>
    </row>
    <row r="137" spans="1:12" ht="13.5">
      <c r="A137" s="68" t="s">
        <v>83</v>
      </c>
      <c r="B137" s="52">
        <f>'по выплатам по отдельным видам'!B137/'по выплатам по отдельным видам'!B$129</f>
        <v>0.09419433257549983</v>
      </c>
      <c r="C137" s="52">
        <f>'по выплатам по отдельным видам'!C137/'по выплатам по отдельным видам'!C$129</f>
        <v>0.026873043517731524</v>
      </c>
      <c r="D137" s="52">
        <f>'по выплатам по отдельным видам'!D137/'по выплатам по отдельным видам'!D$129</f>
        <v>0.07544847465832426</v>
      </c>
      <c r="E137" s="52">
        <f>'по выплатам по отдельным видам'!E137/'по выплатам по отдельным видам'!E$129</f>
        <v>0.08404493201822827</v>
      </c>
      <c r="F137" s="52">
        <f>'по выплатам по отдельным видам'!F137/'по выплатам по отдельным видам'!F$129</f>
        <v>0.04585576650641233</v>
      </c>
      <c r="G137" s="52">
        <f>'по выплатам по отдельным видам'!G137/'по выплатам по отдельным видам'!G$129</f>
        <v>0.05851855670821525</v>
      </c>
      <c r="H137" s="52">
        <f>'по выплатам по отдельным видам'!H137/'по выплатам по отдельным видам'!H$129</f>
        <v>0.026354352424581003</v>
      </c>
      <c r="I137" s="52"/>
      <c r="J137" s="52">
        <f t="shared" si="11"/>
        <v>-0.0005186910931505202</v>
      </c>
      <c r="K137" s="52">
        <f t="shared" si="12"/>
        <v>-0.035675775867284584</v>
      </c>
      <c r="L137" s="2"/>
    </row>
    <row r="138" spans="1:12" ht="13.5">
      <c r="A138" s="68" t="s">
        <v>84</v>
      </c>
      <c r="B138" s="52">
        <f>'по выплатам по отдельным видам'!B138/'по выплатам по отдельным видам'!B$129</f>
        <v>0.08224429138305976</v>
      </c>
      <c r="C138" s="52">
        <f>'по выплатам по отдельным видам'!C138/'по выплатам по отдельным видам'!C$129</f>
        <v>0.1197103776576869</v>
      </c>
      <c r="D138" s="52">
        <f>'по выплатам по отдельным видам'!D138/'по выплатам по отдельным видам'!D$129</f>
        <v>0.10820734912404296</v>
      </c>
      <c r="E138" s="52">
        <f>'по выплатам по отдельным видам'!E138/'по выплатам по отдельным видам'!E$129</f>
        <v>0.09991185290222163</v>
      </c>
      <c r="F138" s="52">
        <f>'по выплатам по отдельным видам'!F138/'по выплатам по отдельным видам'!F$129</f>
        <v>0.10618512516829984</v>
      </c>
      <c r="G138" s="52">
        <f>'по выплатам по отдельным видам'!G138/'по выплатам по отдельным видам'!G$129</f>
        <v>0.10822543398735028</v>
      </c>
      <c r="H138" s="52">
        <f>'по выплатам по отдельным видам'!H138/'по выплатам по отдельным видам'!H$129</f>
        <v>0.15780732551637508</v>
      </c>
      <c r="I138" s="52"/>
      <c r="J138" s="52">
        <f t="shared" si="11"/>
        <v>0.03809694785868818</v>
      </c>
      <c r="K138" s="52">
        <f t="shared" si="12"/>
        <v>0.02598114260429052</v>
      </c>
      <c r="L138" s="2"/>
    </row>
    <row r="139" spans="1:12" ht="13.5">
      <c r="A139" s="68" t="s">
        <v>85</v>
      </c>
      <c r="B139" s="52">
        <f>'по выплатам по отдельным видам'!B139/'по выплатам по отдельным видам'!B$129</f>
        <v>0.003580280857339247</v>
      </c>
      <c r="C139" s="52">
        <f>'по выплатам по отдельным видам'!C139/'по выплатам по отдельным видам'!C$129</f>
        <v>0.002163075065222448</v>
      </c>
      <c r="D139" s="52">
        <f>'по выплатам по отдельным видам'!D139/'по выплатам по отдельным видам'!D$129</f>
        <v>0.00347995383763192</v>
      </c>
      <c r="E139" s="52">
        <f>'по выплатам по отдельным видам'!E139/'по выплатам по отдельным видам'!E$129</f>
        <v>0.003991351322180298</v>
      </c>
      <c r="F139" s="52">
        <f>'по выплатам по отдельным видам'!F139/'по выплатам по отдельным видам'!F$129</f>
        <v>0.0009351787558642006</v>
      </c>
      <c r="G139" s="52">
        <f>'по выплатам по отдельным видам'!G139/'по выплатам по отдельным видам'!G$129</f>
        <v>0.0026257735355303797</v>
      </c>
      <c r="H139" s="52">
        <f>'по выплатам по отдельным видам'!H139/'по выплатам по отдельным видам'!H$129</f>
        <v>0.003087213529488671</v>
      </c>
      <c r="I139" s="52"/>
      <c r="J139" s="52">
        <f t="shared" si="11"/>
        <v>0.0009241384642662228</v>
      </c>
      <c r="K139" s="52">
        <f t="shared" si="12"/>
        <v>-0.0009545073218088672</v>
      </c>
      <c r="L139" s="2"/>
    </row>
    <row r="140" spans="1:12" ht="25.5">
      <c r="A140" s="68" t="s">
        <v>86</v>
      </c>
      <c r="B140" s="52">
        <f>'по выплатам по отдельным видам'!B140/'по выплатам по отдельным видам'!B$129</f>
        <v>0.04905074051206637</v>
      </c>
      <c r="C140" s="52">
        <f>'по выплатам по отдельным видам'!C140/'по выплатам по отдельным видам'!C$129</f>
        <v>0.025946074681351204</v>
      </c>
      <c r="D140" s="52">
        <f>'по выплатам по отдельным видам'!D140/'по выплатам по отдельным видам'!D$129</f>
        <v>0.020139530282205467</v>
      </c>
      <c r="E140" s="52">
        <f>'по выплатам по отдельным видам'!E140/'по выплатам по отдельным видам'!E$129</f>
        <v>0.03495096258224715</v>
      </c>
      <c r="F140" s="52">
        <f>'по выплатам по отдельным видам'!F140/'по выплатам по отдельным видам'!F$129</f>
        <v>0.02446733311779435</v>
      </c>
      <c r="G140" s="52">
        <f>'по выплатам по отдельным видам'!G140/'по выплатам по отдельным видам'!G$129</f>
        <v>0.026370021125484804</v>
      </c>
      <c r="H140" s="52">
        <f>'по выплатам по отдельным видам'!H140/'по выплатам по отдельным видам'!H$129</f>
        <v>0.004762516967210019</v>
      </c>
      <c r="I140" s="52"/>
      <c r="J140" s="52">
        <f t="shared" si="11"/>
        <v>-0.021183557714141186</v>
      </c>
      <c r="K140" s="52">
        <f t="shared" si="12"/>
        <v>-0.022680719386581567</v>
      </c>
      <c r="L140" s="2"/>
    </row>
    <row r="141" spans="1:12" ht="13.5">
      <c r="A141" s="68" t="s">
        <v>87</v>
      </c>
      <c r="B141" s="52">
        <f>'по выплатам по отдельным видам'!B141/'по выплатам по отдельным видам'!B$129</f>
        <v>0.012526463222650237</v>
      </c>
      <c r="C141" s="52">
        <f>'по выплатам по отдельным видам'!C141/'по выплатам по отдельным видам'!C$129</f>
        <v>0.016216206506004593</v>
      </c>
      <c r="D141" s="52">
        <f>'по выплатам по отдельным видам'!D141/'по выплатам по отдельным видам'!D$129</f>
        <v>0.011681340154097657</v>
      </c>
      <c r="E141" s="52">
        <f>'по выплатам по отдельным видам'!E141/'по выплатам по отдельным видам'!E$129</f>
        <v>0.01798027620010835</v>
      </c>
      <c r="F141" s="52">
        <f>'по выплатам по отдельным видам'!F141/'по выплатам по отдельным видам'!F$129</f>
        <v>0.025771862761398655</v>
      </c>
      <c r="G141" s="52">
        <f>'по выплатам по отдельным видам'!G141/'по выплатам по отдельным видам'!G$129</f>
        <v>0.01807899794021888</v>
      </c>
      <c r="H141" s="52">
        <f>'по выплатам по отдельным видам'!H141/'по выплатам по отдельным видам'!H$129</f>
        <v>0.02857671662360193</v>
      </c>
      <c r="I141" s="52"/>
      <c r="J141" s="52">
        <f t="shared" si="11"/>
        <v>0.012360510117597336</v>
      </c>
      <c r="K141" s="52">
        <f t="shared" si="12"/>
        <v>0.005552534717568645</v>
      </c>
      <c r="L141" s="2"/>
    </row>
    <row r="142" spans="1:12" ht="13.5">
      <c r="A142" s="68" t="s">
        <v>92</v>
      </c>
      <c r="B142" s="52">
        <f>'по выплатам по отдельным видам'!B142/'по выплатам по отдельным видам'!B$129</f>
        <v>0</v>
      </c>
      <c r="C142" s="52">
        <f>'по выплатам по отдельным видам'!C142/'по выплатам по отдельным видам'!C$129</f>
        <v>0</v>
      </c>
      <c r="D142" s="52">
        <f>'по выплатам по отдельным видам'!D142/'по выплатам по отдельным видам'!D$129</f>
        <v>0</v>
      </c>
      <c r="E142" s="52">
        <f>'по выплатам по отдельным видам'!E142/'по выплатам по отдельным видам'!E$129</f>
        <v>0</v>
      </c>
      <c r="F142" s="52">
        <f>'по выплатам по отдельным видам'!F142/'по выплатам по отдельным видам'!F$129</f>
        <v>0</v>
      </c>
      <c r="G142" s="52">
        <f>'по выплатам по отдельным видам'!G142/'по выплатам по отдельным видам'!G$129</f>
        <v>0</v>
      </c>
      <c r="H142" s="52">
        <f>'по выплатам по отдельным видам'!H142/'по выплатам по отдельным видам'!H$129</f>
        <v>0</v>
      </c>
      <c r="I142" s="52"/>
      <c r="J142" s="52">
        <f t="shared" si="11"/>
        <v>0</v>
      </c>
      <c r="K142" s="52">
        <f t="shared" si="12"/>
        <v>0</v>
      </c>
      <c r="L142" s="2"/>
    </row>
    <row r="143" spans="1:12" ht="13.5">
      <c r="A143" s="68" t="s">
        <v>99</v>
      </c>
      <c r="B143" s="52">
        <f>'по выплатам по отдельным видам'!B143/'по выплатам по отдельным видам'!B$129</f>
        <v>0.22318274161502255</v>
      </c>
      <c r="C143" s="52">
        <f>'по выплатам по отдельным видам'!C143/'по выплатам по отдельным видам'!C$129</f>
        <v>0.20665282655013886</v>
      </c>
      <c r="D143" s="52">
        <f>'по выплатам по отдельным видам'!D143/'по выплатам по отдельным видам'!D$129</f>
        <v>0.2540135240298242</v>
      </c>
      <c r="E143" s="52">
        <f>'по выплатам по отдельным видам'!E143/'по выплатам по отдельным видам'!E$129</f>
        <v>0.25904799174177884</v>
      </c>
      <c r="F143" s="52">
        <f>'по выплатам по отдельным видам'!F143/'по выплатам по отдельным видам'!F$129</f>
        <v>0.3125829432451652</v>
      </c>
      <c r="G143" s="52">
        <f>'по выплатам по отдельным видам'!G143/'по выплатам по отдельным видам'!G$129</f>
        <v>0.26001316296837246</v>
      </c>
      <c r="H143" s="52">
        <f>'по выплатам по отдельным видам'!H143/'по выплатам по отдельным видам'!H$129</f>
        <v>0.22552810198326173</v>
      </c>
      <c r="I143" s="52"/>
      <c r="J143" s="52">
        <f t="shared" si="11"/>
        <v>0.018875275433122868</v>
      </c>
      <c r="K143" s="52">
        <f t="shared" si="12"/>
        <v>0.03683042135334991</v>
      </c>
      <c r="L143" s="2"/>
    </row>
    <row r="144" spans="1:12" ht="13.5">
      <c r="A144" s="68" t="s">
        <v>95</v>
      </c>
      <c r="B144" s="52">
        <f>'по выплатам по отдельным видам'!B144/'по выплатам по отдельным видам'!B$129</f>
        <v>0.012241741972553006</v>
      </c>
      <c r="C144" s="52">
        <f>'по выплатам по отдельным видам'!C144/'по выплатам по отдельным видам'!C$129</f>
        <v>0.01317585869984906</v>
      </c>
      <c r="D144" s="52">
        <f>'по выплатам по отдельным видам'!D144/'по выплатам по отдельным видам'!D$129</f>
        <v>0.0018647230785631096</v>
      </c>
      <c r="E144" s="52">
        <f>'по выплатам по отдельным видам'!E144/'по выплатам по отдельным видам'!E$129</f>
        <v>-0.0014974581546999127</v>
      </c>
      <c r="F144" s="52">
        <f>'по выплатам по отдельным видам'!F144/'по выплатам по отдельным видам'!F$129</f>
        <v>0.0023473437725338047</v>
      </c>
      <c r="G144" s="52">
        <f>'по выплатам по отдельным видам'!G144/'по выплатам по отдельным видам'!G$129</f>
        <v>0.010711027024480733</v>
      </c>
      <c r="H144" s="52">
        <f>'по выплатам по отдельным видам'!H144/'по выплатам по отдельным видам'!H$129</f>
        <v>0.00904613603160478</v>
      </c>
      <c r="I144" s="52"/>
      <c r="J144" s="52">
        <f t="shared" si="11"/>
        <v>-0.00412972266824428</v>
      </c>
      <c r="K144" s="52">
        <f t="shared" si="12"/>
        <v>-0.0015307149480722725</v>
      </c>
      <c r="L144" s="2"/>
    </row>
    <row r="145" spans="1:12" ht="13.5">
      <c r="A145" s="68"/>
      <c r="B145" s="51"/>
      <c r="C145" s="51"/>
      <c r="D145" s="51"/>
      <c r="E145" s="51"/>
      <c r="F145" s="51"/>
      <c r="G145" s="51"/>
      <c r="H145" s="51"/>
      <c r="I145" s="51"/>
      <c r="J145" s="52"/>
      <c r="K145" s="52"/>
      <c r="L145" s="2"/>
    </row>
    <row r="146" spans="1:12" ht="13.5">
      <c r="A146" s="67" t="s">
        <v>88</v>
      </c>
      <c r="B146" s="51">
        <f>'по выплатам по отдельным видам'!B146/'по выплатам по отдельным видам'!B$129</f>
        <v>0.08069143639260379</v>
      </c>
      <c r="C146" s="51">
        <f>'по выплатам по отдельным видам'!C146/'по выплатам по отдельным видам'!C$129</f>
        <v>0.10892677550881122</v>
      </c>
      <c r="D146" s="51">
        <f>'по выплатам по отдельным видам'!D146/'по выплатам по отдельным видам'!D$129</f>
        <v>0.09446918605835722</v>
      </c>
      <c r="E146" s="51">
        <f>'по выплатам по отдельным видам'!E146/'по выплатам по отдельным видам'!E$129</f>
        <v>0.10875474876741793</v>
      </c>
      <c r="F146" s="51">
        <f>'по выплатам по отдельным видам'!F146/'по выплатам по отдельным видам'!F$129</f>
        <v>0.12351840547950318</v>
      </c>
      <c r="G146" s="51">
        <f>'по выплатам по отдельным видам'!G146/'по выплатам по отдельным видам'!G$129</f>
        <v>0.10916377477540652</v>
      </c>
      <c r="H146" s="51">
        <f>'по выплатам по отдельным видам'!H146/'по выплатам по отдельным видам'!H$129</f>
        <v>0.153301710398086</v>
      </c>
      <c r="I146" s="51"/>
      <c r="J146" s="51">
        <f t="shared" si="11"/>
        <v>0.04437493488927477</v>
      </c>
      <c r="K146" s="51">
        <f t="shared" si="12"/>
        <v>0.028472338382802734</v>
      </c>
      <c r="L146" s="2"/>
    </row>
    <row r="147" spans="1:12" ht="13.5">
      <c r="A147" s="68" t="s">
        <v>93</v>
      </c>
      <c r="B147" s="52">
        <f>'по выплатам по отдельным видам'!B147/'по выплатам по отдельным видам'!B$129</f>
        <v>0.0008129687870170833</v>
      </c>
      <c r="C147" s="52">
        <f>'по выплатам по отдельным видам'!C147/'по выплатам по отдельным видам'!C$129</f>
        <v>0.004678427462967819</v>
      </c>
      <c r="D147" s="52">
        <f>'по выплатам по отдельным видам'!D147/'по выплатам по отдельным видам'!D$129</f>
        <v>0.0012809338514412222</v>
      </c>
      <c r="E147" s="52">
        <f>'по выплатам по отдельным видам'!E147/'по выплатам по отдельным видам'!E$129</f>
        <v>0.0022133296145600088</v>
      </c>
      <c r="F147" s="52">
        <f>'по выплатам по отдельным видам'!F147/'по выплатам по отдельным видам'!F$129</f>
        <v>0.0029403573400609436</v>
      </c>
      <c r="G147" s="52">
        <f>'по выплатам по отдельным видам'!G147/'по выплатам по отдельным видам'!G$129</f>
        <v>0.0027423344947053794</v>
      </c>
      <c r="H147" s="52">
        <f>'по выплатам по отдельным видам'!H147/'по выплатам по отдельным видам'!H$129</f>
        <v>0.0026129730915034045</v>
      </c>
      <c r="I147" s="52"/>
      <c r="J147" s="52">
        <f t="shared" si="11"/>
        <v>-0.0020654543714644148</v>
      </c>
      <c r="K147" s="52">
        <f t="shared" si="12"/>
        <v>0.0019293657076882961</v>
      </c>
      <c r="L147" s="2"/>
    </row>
    <row r="148" spans="1:12" ht="13.5">
      <c r="A148" s="68" t="s">
        <v>90</v>
      </c>
      <c r="B148" s="52">
        <f>'по выплатам по отдельным видам'!B148/'по выплатам по отдельным видам'!B$129</f>
        <v>0.07023803685316365</v>
      </c>
      <c r="C148" s="52">
        <f>'по выплатам по отдельным видам'!C148/'по выплатам по отдельным видам'!C$129</f>
        <v>0.09083013198009161</v>
      </c>
      <c r="D148" s="52">
        <f>'по выплатам по отдельным видам'!D148/'по выплатам по отдельным видам'!D$129</f>
        <v>0.07865744867297192</v>
      </c>
      <c r="E148" s="52">
        <f>'по выплатам по отдельным видам'!E148/'по выплатам по отдельным видам'!E$129</f>
        <v>0.09443643117340117</v>
      </c>
      <c r="F148" s="52">
        <f>'по выплатам по отдельным видам'!F148/'по выплатам по отдельным видам'!F$129</f>
        <v>0.10938531206977814</v>
      </c>
      <c r="G148" s="52">
        <f>'по выплатам по отдельным видам'!G148/'по выплатам по отдельным видам'!G$129</f>
        <v>0.09365058304896609</v>
      </c>
      <c r="H148" s="52">
        <f>'по выплатам по отдельным видам'!H148/'по выплатам по отдельным видам'!H$129</f>
        <v>0.13799109733558834</v>
      </c>
      <c r="I148" s="52"/>
      <c r="J148" s="52">
        <f t="shared" si="11"/>
        <v>0.04716096535549673</v>
      </c>
      <c r="K148" s="52">
        <f t="shared" si="12"/>
        <v>0.023412546195802436</v>
      </c>
      <c r="L148" s="2"/>
    </row>
    <row r="149" spans="1:12" ht="13.5">
      <c r="A149" s="68" t="s">
        <v>91</v>
      </c>
      <c r="B149" s="52">
        <f>'по выплатам по отдельным видам'!B149/'по выплатам по отдельным видам'!B$129</f>
        <v>0.008980006669070974</v>
      </c>
      <c r="C149" s="52">
        <f>'по выплатам по отдельным видам'!C149/'по выплатам по отдельным видам'!C$129</f>
        <v>0.01215505173427563</v>
      </c>
      <c r="D149" s="52">
        <f>'по выплатам по отдельным видам'!D149/'по выплатам по отдельным видам'!D$129</f>
        <v>0.01349382101279462</v>
      </c>
      <c r="E149" s="52">
        <f>'по выплатам по отдельным видам'!E149/'по выплатам по отдельным видам'!E$129</f>
        <v>0.011054373825630372</v>
      </c>
      <c r="F149" s="52">
        <f>'по выплатам по отдельным видам'!F149/'по выплатам по отдельным видам'!F$129</f>
        <v>0.010419564209061207</v>
      </c>
      <c r="G149" s="52">
        <f>'по выплатам по отдельным видам'!G149/'по выплатам по отдельным видам'!G$129</f>
        <v>0.011748776140533879</v>
      </c>
      <c r="H149" s="52">
        <f>'по выплатам по отдельным видам'!H149/'по выплатам по отдельным видам'!H$129</f>
        <v>0.011895105750107096</v>
      </c>
      <c r="I149" s="52"/>
      <c r="J149" s="52">
        <f t="shared" si="11"/>
        <v>-0.00025994598416853414</v>
      </c>
      <c r="K149" s="52">
        <f t="shared" si="12"/>
        <v>0.0027687694714629042</v>
      </c>
      <c r="L149" s="2"/>
    </row>
    <row r="150" spans="1:12" ht="13.5">
      <c r="A150" s="68" t="s">
        <v>94</v>
      </c>
      <c r="B150" s="52">
        <f>'по выплатам по отдельным видам'!B150/'по выплатам по отдельным видам'!B$129</f>
        <v>0.000660424083352056</v>
      </c>
      <c r="C150" s="52">
        <f>'по выплатам по отдельным видам'!C150/'по выплатам по отдельным видам'!C$129</f>
        <v>0.001263164331476173</v>
      </c>
      <c r="D150" s="52">
        <f>'по выплатам по отдельным видам'!D150/'по выплатам по отдельным видам'!D$129</f>
        <v>0</v>
      </c>
      <c r="E150" s="52">
        <f>'по выплатам по отдельным видам'!E150/'по выплатам по отдельным видам'!E$129</f>
        <v>0</v>
      </c>
      <c r="F150" s="52">
        <f>'по выплатам по отдельным видам'!F150/'по выплатам по отдельным видам'!F$129</f>
        <v>1.7688562218400987E-06</v>
      </c>
      <c r="G150" s="52">
        <f>'по выплатам по отдельным видам'!G150/'по выплатам по отдельным видам'!G$129</f>
        <v>0.0010220810912011712</v>
      </c>
      <c r="H150" s="52">
        <f>'по выплатам по отдельным видам'!H150/'по выплатам по отдельным видам'!H$129</f>
        <v>0.000802534220887164</v>
      </c>
      <c r="I150" s="52"/>
      <c r="J150" s="52">
        <f t="shared" si="11"/>
        <v>-0.00046063011058900894</v>
      </c>
      <c r="K150" s="52">
        <f t="shared" si="12"/>
        <v>0.00036165700784911517</v>
      </c>
      <c r="L150" s="2"/>
    </row>
    <row r="151" spans="1:12" ht="13.5">
      <c r="A151" s="2"/>
      <c r="B151" s="2"/>
      <c r="C151" s="2"/>
      <c r="D151" s="2"/>
      <c r="E151" s="2"/>
      <c r="F151" s="2"/>
      <c r="G151" s="2"/>
      <c r="H151" s="2"/>
      <c r="I151" s="4"/>
      <c r="J151" s="51"/>
      <c r="K151" s="51"/>
      <c r="L151" s="2"/>
    </row>
    <row r="152" spans="1:12" ht="13.5">
      <c r="A152" s="71" t="s">
        <v>112</v>
      </c>
      <c r="B152" s="49"/>
      <c r="C152" s="49"/>
      <c r="D152" s="49"/>
      <c r="E152" s="49"/>
      <c r="F152" s="49"/>
      <c r="G152" s="49"/>
      <c r="H152" s="49"/>
      <c r="I152" s="49"/>
      <c r="J152" s="51"/>
      <c r="K152" s="51"/>
      <c r="L152" s="2"/>
    </row>
    <row r="153" spans="1:12" ht="13.5">
      <c r="A153" s="71" t="s">
        <v>98</v>
      </c>
      <c r="B153" s="51">
        <f>'по выплатам по отдельным видам'!B153/'по выплатам по отдельным видам'!B$153</f>
        <v>1</v>
      </c>
      <c r="C153" s="51">
        <f>'по выплатам по отдельным видам'!C153/'по выплатам по отдельным видам'!C$153</f>
        <v>1</v>
      </c>
      <c r="D153" s="51">
        <f>'по выплатам по отдельным видам'!D153/'по выплатам по отдельным видам'!D$153</f>
        <v>1</v>
      </c>
      <c r="E153" s="51">
        <f>'по выплатам по отдельным видам'!E153/'по выплатам по отдельным видам'!E$153</f>
        <v>1</v>
      </c>
      <c r="F153" s="51">
        <f>'по выплатам по отдельным видам'!F153/'по выплатам по отдельным видам'!F$153</f>
        <v>1</v>
      </c>
      <c r="G153" s="51">
        <f>'по выплатам по отдельным видам'!G153/'по выплатам по отдельным видам'!G$153</f>
        <v>1</v>
      </c>
      <c r="H153" s="51">
        <f>'по выплатам по отдельным видам'!H153/'по выплатам по отдельным видам'!H$153</f>
        <v>1</v>
      </c>
      <c r="I153" s="51"/>
      <c r="J153" s="51"/>
      <c r="K153" s="51"/>
      <c r="L153" s="2"/>
    </row>
    <row r="154" spans="1:12" ht="13.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2"/>
    </row>
    <row r="155" spans="1:12" ht="13.5">
      <c r="A155" s="6" t="s">
        <v>100</v>
      </c>
      <c r="B155" s="51">
        <f>'по выплатам по отдельным видам'!B155/'по выплатам по отдельным видам'!B$153</f>
        <v>0.005348985396900268</v>
      </c>
      <c r="C155" s="51">
        <f>'по выплатам по отдельным видам'!C155/'по выплатам по отдельным видам'!C$153</f>
        <v>0.009331992818858182</v>
      </c>
      <c r="D155" s="51">
        <f>'по выплатам по отдельным видам'!D155/'по выплатам по отдельным видам'!D$153</f>
        <v>0.006676087307133562</v>
      </c>
      <c r="E155" s="51">
        <f>'по выплатам по отдельным видам'!E155/'по выплатам по отдельным видам'!E$153</f>
        <v>0.006969938822399409</v>
      </c>
      <c r="F155" s="51">
        <f>'по выплатам по отдельным видам'!F155/'по выплатам по отдельным видам'!F$153</f>
        <v>0.016030088506466932</v>
      </c>
      <c r="G155" s="51">
        <f>'по выплатам по отдельным видам'!G155/'по выплатам по отдельным видам'!G$153</f>
        <v>0.009820430476584076</v>
      </c>
      <c r="H155" s="51">
        <f>'по выплатам по отдельным видам'!H155/'по выплатам по отдельным видам'!H$153</f>
        <v>0.010254855528881633</v>
      </c>
      <c r="I155" s="51"/>
      <c r="J155" s="51">
        <f t="shared" si="11"/>
        <v>0.0009228627100234515</v>
      </c>
      <c r="K155" s="51">
        <f t="shared" si="12"/>
        <v>0.004471445079683807</v>
      </c>
      <c r="L155" s="2"/>
    </row>
    <row r="156" spans="1:12" ht="13.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2"/>
    </row>
    <row r="157" spans="1:12" ht="13.5">
      <c r="A157" s="67" t="s">
        <v>81</v>
      </c>
      <c r="B157" s="51">
        <f>'по выплатам по отдельным видам'!B157/'по выплатам по отдельным видам'!B$153</f>
        <v>0.9163960149901901</v>
      </c>
      <c r="C157" s="51">
        <f>'по выплатам по отдельным видам'!C157/'по выплатам по отдельным видам'!C$153</f>
        <v>0.8875410777202113</v>
      </c>
      <c r="D157" s="51">
        <f>'по выплатам по отдельным видам'!D157/'по выплатам по отдельным видам'!D$153</f>
        <v>0.9100626014865232</v>
      </c>
      <c r="E157" s="51">
        <f>'по выплатам по отдельным видам'!E157/'по выплатам по отдельным видам'!E$153</f>
        <v>0.8910651089202984</v>
      </c>
      <c r="F157" s="51">
        <f>'по выплатам по отдельным видам'!F157/'по выплатам по отдельным видам'!F$153</f>
        <v>0.8715977625610859</v>
      </c>
      <c r="G157" s="51">
        <f>'по выплатам по отдельным видам'!G157/'по выплатам по отдельным видам'!G$153</f>
        <v>0.8900961759036696</v>
      </c>
      <c r="H157" s="51">
        <f>'по выплатам по отдельным видам'!H157/'по выплатам по отдельным видам'!H$153</f>
        <v>0.8375267302549305</v>
      </c>
      <c r="I157" s="51"/>
      <c r="J157" s="51">
        <f t="shared" si="11"/>
        <v>-0.05001434746528077</v>
      </c>
      <c r="K157" s="51">
        <f t="shared" si="12"/>
        <v>-0.02629983908652045</v>
      </c>
      <c r="L157" s="2"/>
    </row>
    <row r="158" spans="1:12" ht="13.5">
      <c r="A158" s="68" t="s">
        <v>79</v>
      </c>
      <c r="B158" s="52">
        <f>'по выплатам по отдельным видам'!B158/'по выплатам по отдельным видам'!B$153</f>
        <v>0.4436327661148661</v>
      </c>
      <c r="C158" s="52">
        <f>'по выплатам по отдельным видам'!C158/'по выплатам по отдельным видам'!C$153</f>
        <v>0.4517193035504445</v>
      </c>
      <c r="D158" s="52">
        <f>'по выплатам по отдельным видам'!D158/'по выплатам по отдельным видам'!D$153</f>
        <v>0.36804938257007386</v>
      </c>
      <c r="E158" s="52">
        <f>'по выплатам по отдельным видам'!E158/'по выплатам по отдельным видам'!E$153</f>
        <v>0.3544723384896211</v>
      </c>
      <c r="F158" s="52">
        <f>'по выплатам по отдельным видам'!F158/'по выплатам по отдельным видам'!F$153</f>
        <v>0.3124148451858686</v>
      </c>
      <c r="G158" s="52">
        <f>'по выплатам по отдельным видам'!G158/'по выплатам по отдельным видам'!G$153</f>
        <v>0.3686442364637726</v>
      </c>
      <c r="H158" s="52">
        <f>'по выплатам по отдельным видам'!H158/'по выплатам по отдельным видам'!H$153</f>
        <v>0.38908633793057723</v>
      </c>
      <c r="I158" s="52"/>
      <c r="J158" s="52">
        <f t="shared" si="11"/>
        <v>-0.06263296561986725</v>
      </c>
      <c r="K158" s="52">
        <f t="shared" si="12"/>
        <v>-0.07498852965109348</v>
      </c>
      <c r="L158" s="2"/>
    </row>
    <row r="159" spans="1:12" ht="25.5">
      <c r="A159" s="68" t="s">
        <v>80</v>
      </c>
      <c r="B159" s="52">
        <f>'по выплатам по отдельным видам'!B159/'по выплатам по отдельным видам'!B$153</f>
        <v>0.0015057618229392382</v>
      </c>
      <c r="C159" s="52">
        <f>'по выплатам по отдельным видам'!C159/'по выплатам по отдельным видам'!C$153</f>
        <v>0.0014457989044724684</v>
      </c>
      <c r="D159" s="52">
        <f>'по выплатам по отдельным видам'!D159/'по выплатам по отдельным видам'!D$153</f>
        <v>0.0016314009377742782</v>
      </c>
      <c r="E159" s="52">
        <f>'по выплатам по отдельным видам'!E159/'по выплатам по отдельным видам'!E$153</f>
        <v>0.0016521175959508022</v>
      </c>
      <c r="F159" s="52">
        <f>'по выплатам по отдельным видам'!F159/'по выплатам по отдельным видам'!F$153</f>
        <v>0.0009549082668738865</v>
      </c>
      <c r="G159" s="52">
        <f>'по выплатам по отдельным видам'!G159/'по выплатам по отдельным видам'!G$153</f>
        <v>0.0014159256713067521</v>
      </c>
      <c r="H159" s="52">
        <f>'по выплатам по отдельным видам'!H159/'по выплатам по отдельным видам'!H$153</f>
        <v>0.0019338146212288128</v>
      </c>
      <c r="I159" s="52"/>
      <c r="J159" s="52">
        <f t="shared" si="11"/>
        <v>0.00048801571675634444</v>
      </c>
      <c r="K159" s="52">
        <f t="shared" si="12"/>
        <v>-8.983615163248612E-05</v>
      </c>
      <c r="L159" s="2"/>
    </row>
    <row r="160" spans="1:12" ht="13.5">
      <c r="A160" s="68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2"/>
    </row>
    <row r="161" spans="1:12" ht="13.5">
      <c r="A161" s="68" t="s">
        <v>83</v>
      </c>
      <c r="B161" s="52">
        <f>'по выплатам по отдельным видам'!B161/'по выплатам по отдельным видам'!B$153</f>
        <v>0.09286434743979796</v>
      </c>
      <c r="C161" s="52">
        <f>'по выплатам по отдельным видам'!C161/'по выплатам по отдельным видам'!C$153</f>
        <v>0.03378275229256981</v>
      </c>
      <c r="D161" s="52">
        <f>'по выплатам по отдельным видам'!D161/'по выплатам по отдельным видам'!D$153</f>
        <v>0.06484930392995576</v>
      </c>
      <c r="E161" s="52">
        <f>'по выплатам по отдельным видам'!E161/'по выплатам по отдельным видам'!E$153</f>
        <v>0.07306370786713455</v>
      </c>
      <c r="F161" s="52">
        <f>'по выплатам по отдельным видам'!F161/'по выплатам по отдельным видам'!F$153</f>
        <v>0.041606846228645224</v>
      </c>
      <c r="G161" s="52">
        <f>'по выплатам по отдельным видам'!G161/'по выплатам по отдельным видам'!G$153</f>
        <v>0.053796498008671</v>
      </c>
      <c r="H161" s="52">
        <f>'по выплатам по отдельным видам'!H161/'по выплатам по отдельным видам'!H$153</f>
        <v>0.027637128700813935</v>
      </c>
      <c r="I161" s="52"/>
      <c r="J161" s="52">
        <f t="shared" si="11"/>
        <v>-0.006145623591755873</v>
      </c>
      <c r="K161" s="52">
        <f t="shared" si="12"/>
        <v>-0.03906784943112696</v>
      </c>
      <c r="L161" s="2"/>
    </row>
    <row r="162" spans="1:12" ht="13.5">
      <c r="A162" s="68" t="s">
        <v>84</v>
      </c>
      <c r="B162" s="52">
        <f>'по выплатам по отдельным видам'!B162/'по выплатам по отдельным видам'!B$153</f>
        <v>0.07666446187824691</v>
      </c>
      <c r="C162" s="52">
        <f>'по выплатам по отдельным видам'!C162/'по выплатам по отдельным видам'!C$153</f>
        <v>0.11328579951536706</v>
      </c>
      <c r="D162" s="52">
        <f>'по выплатам по отдельным видам'!D162/'по выплатам по отдельным видам'!D$153</f>
        <v>0.09430406718722872</v>
      </c>
      <c r="E162" s="52">
        <f>'по выплатам по отдельным видам'!E162/'по выплатам по отдельным видам'!E$153</f>
        <v>0.09163184870028343</v>
      </c>
      <c r="F162" s="52">
        <f>'по выплатам по отдельным видам'!F162/'по выплатам по отдельным видам'!F$153</f>
        <v>0.09732636715260569</v>
      </c>
      <c r="G162" s="52">
        <f>'по выплатам по отдельным видам'!G162/'по выплатам по отдельным видам'!G$153</f>
        <v>0.0986832265518193</v>
      </c>
      <c r="H162" s="52">
        <f>'по выплатам по отдельным видам'!H162/'по выплатам по отдельным видам'!H$153</f>
        <v>0.1569660150356157</v>
      </c>
      <c r="I162" s="52"/>
      <c r="J162" s="52">
        <f t="shared" si="11"/>
        <v>0.04368021552024863</v>
      </c>
      <c r="K162" s="52">
        <f t="shared" si="12"/>
        <v>0.02201876467357239</v>
      </c>
      <c r="L162" s="2"/>
    </row>
    <row r="163" spans="1:12" ht="13.5">
      <c r="A163" s="68" t="s">
        <v>85</v>
      </c>
      <c r="B163" s="52">
        <f>'по выплатам по отдельным видам'!B163/'по выплатам по отдельным видам'!B$153</f>
        <v>0.003329042587331557</v>
      </c>
      <c r="C163" s="52">
        <f>'по выплатам по отдельным видам'!C163/'по выплатам по отдельным видам'!C$153</f>
        <v>0.0020044647720011076</v>
      </c>
      <c r="D163" s="52">
        <f>'по выплатам по отдельным видам'!D163/'по выплатам по отдельным видам'!D$153</f>
        <v>0.0029949012916078116</v>
      </c>
      <c r="E163" s="52">
        <f>'по выплатам по отдельным видам'!E163/'по выплатам по отдельным видам'!E$153</f>
        <v>0.0033400270263566115</v>
      </c>
      <c r="F163" s="52">
        <f>'по выплатам по отдельным видам'!F163/'по выплатам по отдельным видам'!F$153</f>
        <v>0.0012274640504035417</v>
      </c>
      <c r="G163" s="52">
        <f>'по выплатам по отдельным видам'!G163/'по выплатам по отдельным видам'!G$153</f>
        <v>0.002391515607463424</v>
      </c>
      <c r="H163" s="52">
        <f>'по выплатам по отдельным видам'!H163/'по выплатам по отдельным видам'!H$153</f>
        <v>0.0030517862678863363</v>
      </c>
      <c r="I163" s="52"/>
      <c r="J163" s="52">
        <f t="shared" si="11"/>
        <v>0.0010473214958852286</v>
      </c>
      <c r="K163" s="52">
        <f t="shared" si="12"/>
        <v>-0.000937526979868133</v>
      </c>
      <c r="L163" s="2"/>
    </row>
    <row r="164" spans="1:12" ht="25.5">
      <c r="A164" s="68" t="s">
        <v>86</v>
      </c>
      <c r="B164" s="52">
        <f>'по выплатам по отдельным видам'!B164/'по выплатам по отдельным видам'!B$153</f>
        <v>0.04624653461642811</v>
      </c>
      <c r="C164" s="52">
        <f>'по выплатам по отдельным видам'!C164/'по выплатам по отдельным видам'!C$153</f>
        <v>0.024070050319957736</v>
      </c>
      <c r="D164" s="52">
        <f>'по выплатам по отдельным видам'!D164/'по выплатам по отдельным видам'!D$153</f>
        <v>0.017486860618769175</v>
      </c>
      <c r="E164" s="52">
        <f>'по выплатам по отдельным видам'!E164/'по выплатам по отдельным видам'!E$153</f>
        <v>0.03155381292066686</v>
      </c>
      <c r="F164" s="52">
        <f>'по выплатам по отдельным видам'!F164/'по выплатам по отдельным видам'!F$153</f>
        <v>0.025335737374076912</v>
      </c>
      <c r="G164" s="52">
        <f>'по выплатам по отдельным видам'!G164/'по выплатам по отдельным видам'!G$153</f>
        <v>0.024550058187199696</v>
      </c>
      <c r="H164" s="52">
        <f>'по выплатам по отдельным видам'!H164/'по выплатам по отдельным видам'!H$153</f>
        <v>0.010996408614631298</v>
      </c>
      <c r="I164" s="52"/>
      <c r="J164" s="52">
        <f t="shared" si="11"/>
        <v>-0.013073641705326438</v>
      </c>
      <c r="K164" s="52">
        <f t="shared" si="12"/>
        <v>-0.021696476429228412</v>
      </c>
      <c r="L164" s="2"/>
    </row>
    <row r="165" spans="1:12" ht="13.5">
      <c r="A165" s="68" t="s">
        <v>87</v>
      </c>
      <c r="B165" s="52">
        <f>'по выплатам по отдельным видам'!B165/'по выплатам по отдельным видам'!B$153</f>
        <v>0.01194973475615633</v>
      </c>
      <c r="C165" s="52">
        <f>'по выплатам по отдельным видам'!C165/'по выплатам по отдельным видам'!C$153</f>
        <v>0.015515710316678085</v>
      </c>
      <c r="D165" s="52">
        <f>'по выплатам по отдельным видам'!D165/'по выплатам по отдельным видам'!D$153</f>
        <v>0.01033901059029254</v>
      </c>
      <c r="E165" s="52">
        <f>'по выплатам по отдельным видам'!E165/'по выплатам по отдельным видам'!E$153</f>
        <v>0.017112023217091214</v>
      </c>
      <c r="F165" s="52">
        <f>'по выплатам по отдельным видам'!F165/'по выплатам по отдельным видам'!F$153</f>
        <v>0.023550356136291747</v>
      </c>
      <c r="G165" s="52">
        <f>'по выплатам по отдельным видам'!G165/'по выплатам по отдельным видам'!G$153</f>
        <v>0.016686361389890908</v>
      </c>
      <c r="H165" s="52">
        <f>'по выплатам по отдельным видам'!H165/'по выплатам по отдельным видам'!H$153</f>
        <v>0.029850742821843013</v>
      </c>
      <c r="I165" s="52"/>
      <c r="J165" s="52">
        <f t="shared" si="11"/>
        <v>0.014335032505164928</v>
      </c>
      <c r="K165" s="52">
        <f t="shared" si="12"/>
        <v>0.004736626633734578</v>
      </c>
      <c r="L165" s="2"/>
    </row>
    <row r="166" spans="1:12" ht="13.5">
      <c r="A166" s="68" t="s">
        <v>92</v>
      </c>
      <c r="B166" s="52">
        <f>'по выплатам по отдельным видам'!B166/'по выплатам по отдельным видам'!B$153</f>
        <v>0</v>
      </c>
      <c r="C166" s="52">
        <f>'по выплатам по отдельным видам'!C166/'по выплатам по отдельным видам'!C$153</f>
        <v>0</v>
      </c>
      <c r="D166" s="52">
        <f>'по выплатам по отдельным видам'!D166/'по выплатам по отдельным видам'!D$153</f>
        <v>0</v>
      </c>
      <c r="E166" s="52">
        <f>'по выплатам по отдельным видам'!E166/'по выплатам по отдельным видам'!E$153</f>
        <v>0</v>
      </c>
      <c r="F166" s="52">
        <f>'по выплатам по отдельным видам'!F166/'по выплатам по отдельным видам'!F$153</f>
        <v>0</v>
      </c>
      <c r="G166" s="52">
        <f>'по выплатам по отдельным видам'!G166/'по выплатам по отдельным видам'!G$153</f>
        <v>0</v>
      </c>
      <c r="H166" s="52">
        <f>'по выплатам по отдельным видам'!H166/'по выплатам по отдельным видам'!H$153</f>
        <v>0</v>
      </c>
      <c r="I166" s="52"/>
      <c r="J166" s="52">
        <f t="shared" si="11"/>
        <v>0</v>
      </c>
      <c r="K166" s="52">
        <f t="shared" si="12"/>
        <v>0</v>
      </c>
      <c r="L166" s="2"/>
    </row>
    <row r="167" spans="1:12" ht="13.5">
      <c r="A167" s="68" t="s">
        <v>99</v>
      </c>
      <c r="B167" s="52">
        <f>'по выплатам по отдельным видам'!B167/'по выплатам по отдельным видам'!B$153</f>
        <v>0.22849151776092602</v>
      </c>
      <c r="C167" s="52">
        <f>'по выплатам по отдельным видам'!C167/'по выплатам по отдельным видам'!C$153</f>
        <v>0.23233138236756043</v>
      </c>
      <c r="D167" s="52">
        <f>'по выплатам по отдельным видам'!D167/'по выплатам по отдельным видам'!D$153</f>
        <v>0.33983562422914426</v>
      </c>
      <c r="E167" s="52">
        <f>'по выплатам по отдельным видам'!E167/'по выплатам по отдельным видам'!E$153</f>
        <v>0.30768496379258814</v>
      </c>
      <c r="F167" s="52">
        <f>'по выплатам по отдельным видам'!F167/'по выплатам по отдельным видам'!F$153</f>
        <v>0.3615506419109842</v>
      </c>
      <c r="G167" s="52">
        <f>'по выплатам по отдельным видам'!G167/'по выплатам по отдельным видам'!G$153</f>
        <v>0.31351019739242636</v>
      </c>
      <c r="H167" s="52">
        <f>'по выплатам по отдельным видам'!H167/'по выплатам по отдельным видам'!H$153</f>
        <v>0.20898770605863265</v>
      </c>
      <c r="I167" s="52"/>
      <c r="J167" s="52">
        <f t="shared" si="11"/>
        <v>-0.02334367630892778</v>
      </c>
      <c r="K167" s="52">
        <f t="shared" si="12"/>
        <v>0.08501867963150034</v>
      </c>
      <c r="L167" s="2"/>
    </row>
    <row r="168" spans="1:12" ht="13.5">
      <c r="A168" s="68" t="s">
        <v>95</v>
      </c>
      <c r="B168" s="52">
        <f>'по выплатам по отдельным видам'!B168/'по выплатам по отдельным видам'!B$153</f>
        <v>0.011711848013497889</v>
      </c>
      <c r="C168" s="52">
        <f>'по выплатам по отдельным видам'!C168/'по выплатам по отдельным видам'!C$153</f>
        <v>0.013385815681160103</v>
      </c>
      <c r="D168" s="52">
        <f>'по выплатам по отдельным видам'!D168/'по выплатам по отдельным видам'!D$153</f>
        <v>0.010572050131676758</v>
      </c>
      <c r="E168" s="52">
        <f>'по выплатам по отдельным видам'!E168/'по выплатам по отдельным видам'!E$153</f>
        <v>0.010554269310605663</v>
      </c>
      <c r="F168" s="52">
        <f>'по выплатам по отдельным видам'!F168/'по выплатам по отдельным видам'!F$153</f>
        <v>0.00763059625533615</v>
      </c>
      <c r="G168" s="52">
        <f>'по выплатам по отдельным видам'!G168/'по выплатам по отдельным видам'!G$153</f>
        <v>0.010418156631119642</v>
      </c>
      <c r="H168" s="52">
        <f>'по выплатам по отдельным видам'!H168/'по выплатам по отдельным видам'!H$153</f>
        <v>0.009016790203701601</v>
      </c>
      <c r="I168" s="52"/>
      <c r="J168" s="52">
        <f t="shared" si="11"/>
        <v>-0.004369025477458502</v>
      </c>
      <c r="K168" s="52">
        <f t="shared" si="12"/>
        <v>-0.0012936913823782467</v>
      </c>
      <c r="L168" s="2"/>
    </row>
    <row r="169" spans="1:12" ht="13.5">
      <c r="A169" s="68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2"/>
    </row>
    <row r="170" spans="1:12" ht="13.5">
      <c r="A170" s="67" t="s">
        <v>88</v>
      </c>
      <c r="B170" s="51">
        <f>'по выплатам по отдельным видам'!B170/'по выплатам по отдельным видам'!B$153</f>
        <v>0.07543217534521428</v>
      </c>
      <c r="C170" s="51">
        <f>'по выплатам по отдельным видам'!C170/'по выплатам по отдельным видам'!C$153</f>
        <v>0.10163262582214057</v>
      </c>
      <c r="D170" s="51">
        <f>'по выплатам по отдельным видам'!D170/'по выплатам по отдельным видам'!D$153</f>
        <v>0.08178161096268939</v>
      </c>
      <c r="E170" s="51">
        <f>'по выплатам по отдельным видам'!E170/'по выплатам по отдельным видам'!E$153</f>
        <v>0.09900347330260297</v>
      </c>
      <c r="F170" s="51">
        <f>'по выплатам по отдельным видам'!F170/'по выплатам по отдельным видам'!F$153</f>
        <v>0.11074978274875512</v>
      </c>
      <c r="G170" s="51">
        <f>'по выплатам по отдельным видам'!G170/'по выплатам по отдельным видам'!G$153</f>
        <v>0.09819267664000476</v>
      </c>
      <c r="H170" s="51">
        <f>'по выплатам по отдельным видам'!H170/'по выплатам по отдельным видам'!H$153</f>
        <v>0.15119847113972995</v>
      </c>
      <c r="I170" s="51"/>
      <c r="J170" s="51">
        <f t="shared" si="11"/>
        <v>0.04956584531758938</v>
      </c>
      <c r="K170" s="51">
        <f t="shared" si="12"/>
        <v>0.022760501294790486</v>
      </c>
      <c r="L170" s="2"/>
    </row>
    <row r="171" spans="1:12" ht="13.5">
      <c r="A171" s="68" t="s">
        <v>93</v>
      </c>
      <c r="B171" s="52">
        <f>'по выплатам по отдельным видам'!B171/'по выплатам по отдельным видам'!B$153</f>
        <v>0.0008200614610104588</v>
      </c>
      <c r="C171" s="52">
        <f>'по выплатам по отдельным видам'!C171/'по выплатам по отдельным видам'!C$153</f>
        <v>0.0046395242217790265</v>
      </c>
      <c r="D171" s="52">
        <f>'по выплатам по отдельным видам'!D171/'по выплатам по отдельным видам'!D$153</f>
        <v>0.0011360313987097438</v>
      </c>
      <c r="E171" s="52">
        <f>'по выплатам по отдельным видам'!E171/'по выплатам по отдельным видам'!E$153</f>
        <v>0.0020114844738574897</v>
      </c>
      <c r="F171" s="52">
        <f>'по выплатам по отдельным видам'!F171/'по выплатам по отдельным видам'!F$153</f>
        <v>0.0023762611420313604</v>
      </c>
      <c r="G171" s="52">
        <f>'по выплатам по отдельным видам'!G171/'по выплатам по отдельным видам'!G$153</f>
        <v>0.0024667263918946264</v>
      </c>
      <c r="H171" s="52">
        <f>'по выплатам по отдельным видам'!H171/'по выплатам по отдельным видам'!H$153</f>
        <v>0.0025771241269171193</v>
      </c>
      <c r="I171" s="52"/>
      <c r="J171" s="52">
        <f t="shared" si="11"/>
        <v>-0.002062400094861907</v>
      </c>
      <c r="K171" s="52">
        <f t="shared" si="12"/>
        <v>0.0016466649308841674</v>
      </c>
      <c r="L171" s="2"/>
    </row>
    <row r="172" spans="1:12" ht="13.5">
      <c r="A172" s="68" t="s">
        <v>90</v>
      </c>
      <c r="B172" s="52">
        <f>'по выплатам по отдельным видам'!B172/'по выплатам по отдельным видам'!B$153</f>
        <v>0.06533207857253404</v>
      </c>
      <c r="C172" s="52">
        <f>'по выплатам по отдельным видам'!C172/'по выплатам по отдельным видам'!C$153</f>
        <v>0.08425948236594381</v>
      </c>
      <c r="D172" s="52">
        <f>'по выплатам по отдельным видам'!D172/'по выплатам по отдельным видам'!D$153</f>
        <v>0.06761521059800431</v>
      </c>
      <c r="E172" s="52">
        <f>'по выплатам по отдельным видам'!E172/'по выплатам по отдельным видам'!E$153</f>
        <v>0.08588352490376845</v>
      </c>
      <c r="F172" s="52">
        <f>'по выплатам по отдельным видам'!F172/'по выплатам по отдельным видам'!F$153</f>
        <v>0.09910743900470602</v>
      </c>
      <c r="G172" s="52">
        <f>'по выплатам по отдельным видам'!G172/'по выплатам по отдельным видам'!G$153</f>
        <v>0.08423858040265166</v>
      </c>
      <c r="H172" s="52">
        <f>'по выплатам по отдельным видам'!H172/'по выплатам по отдельным видам'!H$153</f>
        <v>0.13609791367530047</v>
      </c>
      <c r="I172" s="52"/>
      <c r="J172" s="52">
        <f t="shared" si="11"/>
        <v>0.051838431309356656</v>
      </c>
      <c r="K172" s="52">
        <f t="shared" si="12"/>
        <v>0.01890650183011762</v>
      </c>
      <c r="L172" s="2"/>
    </row>
    <row r="173" spans="1:12" ht="13.5">
      <c r="A173" s="68" t="s">
        <v>91</v>
      </c>
      <c r="B173" s="52">
        <f>'по выплатам по отдельным видам'!B173/'по выплатам по отдельным видам'!B$153</f>
        <v>0.008666859257777703</v>
      </c>
      <c r="C173" s="52">
        <f>'по выплатам по отдельным видам'!C173/'по выплатам по отдельным видам'!C$153</f>
        <v>0.011563078070867348</v>
      </c>
      <c r="D173" s="52">
        <f>'по выплатам по отдельным видам'!D173/'по выплатам по отдельным видам'!D$153</f>
        <v>0.012139106866503737</v>
      </c>
      <c r="E173" s="52">
        <f>'по выплатам по отдельным видам'!E173/'по выплатам по отдельным видам'!E$153</f>
        <v>0.010153660788320477</v>
      </c>
      <c r="F173" s="52">
        <f>'по выплатам по отдельным видам'!F173/'по выплатам по отдельным видам'!F$153</f>
        <v>0.008564551580659238</v>
      </c>
      <c r="G173" s="52">
        <f>'по выплатам по отдельным видам'!G173/'по выплатам по отдельным видам'!G$153</f>
        <v>0.010568009203206396</v>
      </c>
      <c r="H173" s="52">
        <f>'по выплатам по отдельным видам'!H173/'по выплатам по отдельным видам'!H$153</f>
        <v>0.01173190957094539</v>
      </c>
      <c r="I173" s="52"/>
      <c r="J173" s="52">
        <f t="shared" si="11"/>
        <v>0.0001688315000780427</v>
      </c>
      <c r="K173" s="52">
        <f t="shared" si="12"/>
        <v>0.0019011499454286932</v>
      </c>
      <c r="L173" s="2"/>
    </row>
    <row r="174" spans="1:12" ht="13.5">
      <c r="A174" s="68" t="s">
        <v>94</v>
      </c>
      <c r="B174" s="52">
        <f>'по выплатам по отдельным видам'!B174/'по выплатам по отдельным видам'!B$153</f>
        <v>0.0006131760538920843</v>
      </c>
      <c r="C174" s="52">
        <f>'по выплатам по отдельным видам'!C174/'по выплатам по отдельным видам'!C$153</f>
        <v>0.0011705411635503868</v>
      </c>
      <c r="D174" s="52">
        <f>'по выплатам по отдельным видам'!D174/'по выплатам по отдельным видам'!D$153</f>
        <v>0.0008912620994715999</v>
      </c>
      <c r="E174" s="52">
        <f>'по выплатам по отдельным видам'!E174/'по выплатам по отдельным видам'!E$153</f>
        <v>0.0009548031366565514</v>
      </c>
      <c r="F174" s="52">
        <f>'по выплатам по отдельным видам'!F174/'по выплатам по отдельным видам'!F$153</f>
        <v>0.0007015310213584919</v>
      </c>
      <c r="G174" s="52">
        <f>'по выплатам по отдельным видам'!G174/'по выплатам по отдельным видам'!G$153</f>
        <v>0.0009193606422520862</v>
      </c>
      <c r="H174" s="52">
        <f>'по выплатам по отдельным видам'!H174/'по выплатам по отдельным видам'!H$153</f>
        <v>0.0007915237665669809</v>
      </c>
      <c r="I174" s="52"/>
      <c r="J174" s="52">
        <f t="shared" si="11"/>
        <v>-0.00037901739698340583</v>
      </c>
      <c r="K174" s="52">
        <f t="shared" si="12"/>
        <v>0.0003061845883600019</v>
      </c>
      <c r="L174" s="2"/>
    </row>
    <row r="175" spans="1:12" ht="13.5">
      <c r="A175" s="2"/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2"/>
    </row>
    <row r="176" spans="1:12" ht="13.5">
      <c r="A176" s="2"/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2"/>
    </row>
    <row r="177" spans="1:12" ht="13.5">
      <c r="A177" s="2"/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2"/>
    </row>
    <row r="178" spans="1:12" ht="13.5">
      <c r="A178" s="2"/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2"/>
    </row>
    <row r="179" spans="1:12" ht="13.5">
      <c r="A179" s="2"/>
      <c r="B179" s="2"/>
      <c r="C179" s="2"/>
      <c r="D179" s="2"/>
      <c r="E179" s="2"/>
      <c r="F179" s="2"/>
      <c r="G179" s="2"/>
      <c r="H179" s="2"/>
      <c r="I179" s="4"/>
      <c r="J179" s="4"/>
      <c r="K179" s="4"/>
      <c r="L179" s="2"/>
    </row>
    <row r="180" spans="1:12" ht="13.5">
      <c r="A180" s="2"/>
      <c r="B180" s="2"/>
      <c r="C180" s="2"/>
      <c r="D180" s="2"/>
      <c r="E180" s="2"/>
      <c r="F180" s="2"/>
      <c r="G180" s="2"/>
      <c r="H180" s="2"/>
      <c r="I180" s="4"/>
      <c r="J180" s="4"/>
      <c r="K180" s="4"/>
      <c r="L180" s="2"/>
    </row>
    <row r="181" spans="1:12" ht="13.5">
      <c r="A181" s="2"/>
      <c r="B181" s="2"/>
      <c r="C181" s="2"/>
      <c r="D181" s="2"/>
      <c r="E181" s="2"/>
      <c r="F181" s="2"/>
      <c r="G181" s="2"/>
      <c r="H181" s="2"/>
      <c r="I181" s="4"/>
      <c r="J181" s="4"/>
      <c r="K181" s="4"/>
      <c r="L181" s="2"/>
    </row>
    <row r="182" spans="1:12" ht="13.5">
      <c r="A182" s="2"/>
      <c r="B182" s="2"/>
      <c r="C182" s="2"/>
      <c r="D182" s="2"/>
      <c r="E182" s="2"/>
      <c r="F182" s="2"/>
      <c r="G182" s="2"/>
      <c r="H182" s="2"/>
      <c r="I182" s="4"/>
      <c r="J182" s="4"/>
      <c r="K182" s="4"/>
      <c r="L182" s="2"/>
    </row>
    <row r="183" spans="1:12" ht="13.5">
      <c r="A183" s="2"/>
      <c r="B183" s="2"/>
      <c r="C183" s="2"/>
      <c r="D183" s="2"/>
      <c r="E183" s="2"/>
      <c r="F183" s="2"/>
      <c r="G183" s="2"/>
      <c r="H183" s="2"/>
      <c r="I183" s="4"/>
      <c r="J183" s="4"/>
      <c r="K183" s="4"/>
      <c r="L183" s="2"/>
    </row>
    <row r="184" spans="1:12" ht="13.5">
      <c r="A184" s="2"/>
      <c r="B184" s="2"/>
      <c r="C184" s="2"/>
      <c r="D184" s="2"/>
      <c r="E184" s="2"/>
      <c r="F184" s="2"/>
      <c r="G184" s="2"/>
      <c r="H184" s="2"/>
      <c r="I184" s="4"/>
      <c r="J184" s="4"/>
      <c r="K184" s="4"/>
      <c r="L184" s="2"/>
    </row>
    <row r="185" spans="1:12" ht="13.5">
      <c r="A185" s="2"/>
      <c r="B185" s="2"/>
      <c r="C185" s="2"/>
      <c r="D185" s="2"/>
      <c r="E185" s="2"/>
      <c r="F185" s="2"/>
      <c r="G185" s="2"/>
      <c r="H185" s="2"/>
      <c r="I185" s="4"/>
      <c r="J185" s="4"/>
      <c r="K185" s="4"/>
      <c r="L185" s="2"/>
    </row>
    <row r="186" spans="1:12" ht="13.5">
      <c r="A186" s="2"/>
      <c r="B186" s="2"/>
      <c r="C186" s="2"/>
      <c r="D186" s="2"/>
      <c r="E186" s="2"/>
      <c r="F186" s="2"/>
      <c r="G186" s="2"/>
      <c r="H186" s="2"/>
      <c r="I186" s="4"/>
      <c r="J186" s="4"/>
      <c r="K186" s="4"/>
      <c r="L186" s="2"/>
    </row>
    <row r="187" spans="1:12" ht="13.5">
      <c r="A187" s="2"/>
      <c r="B187" s="2"/>
      <c r="C187" s="2"/>
      <c r="D187" s="2"/>
      <c r="E187" s="2"/>
      <c r="F187" s="2"/>
      <c r="G187" s="2"/>
      <c r="H187" s="2"/>
      <c r="I187" s="4"/>
      <c r="J187" s="4"/>
      <c r="K187" s="4"/>
      <c r="L187" s="2"/>
    </row>
    <row r="188" spans="1:12" ht="13.5">
      <c r="A188" s="2"/>
      <c r="B188" s="2"/>
      <c r="C188" s="2"/>
      <c r="D188" s="2"/>
      <c r="E188" s="2"/>
      <c r="F188" s="2"/>
      <c r="G188" s="2"/>
      <c r="H188" s="2"/>
      <c r="I188" s="4"/>
      <c r="J188" s="4"/>
      <c r="K188" s="4"/>
      <c r="L188" s="2"/>
    </row>
    <row r="189" spans="1:12" ht="13.5">
      <c r="A189" s="2"/>
      <c r="B189" s="2"/>
      <c r="C189" s="2"/>
      <c r="D189" s="2"/>
      <c r="E189" s="2"/>
      <c r="F189" s="2"/>
      <c r="G189" s="2"/>
      <c r="H189" s="2"/>
      <c r="I189" s="4"/>
      <c r="J189" s="4"/>
      <c r="K189" s="4"/>
      <c r="L189" s="2"/>
    </row>
    <row r="190" spans="1:12" ht="13.5">
      <c r="A190" s="2"/>
      <c r="B190" s="2"/>
      <c r="C190" s="2"/>
      <c r="D190" s="2"/>
      <c r="E190" s="2"/>
      <c r="F190" s="2"/>
      <c r="G190" s="2"/>
      <c r="H190" s="2"/>
      <c r="I190" s="4"/>
      <c r="J190" s="4"/>
      <c r="K190" s="4"/>
      <c r="L190" s="2"/>
    </row>
    <row r="191" spans="1:12" ht="13.5">
      <c r="A191" s="2"/>
      <c r="B191" s="2"/>
      <c r="C191" s="2"/>
      <c r="D191" s="2"/>
      <c r="E191" s="2"/>
      <c r="F191" s="2"/>
      <c r="G191" s="2"/>
      <c r="H191" s="2"/>
      <c r="I191" s="4"/>
      <c r="J191" s="4"/>
      <c r="K191" s="4"/>
      <c r="L191" s="2"/>
    </row>
    <row r="192" spans="1:12" ht="13.5">
      <c r="A192" s="2"/>
      <c r="B192" s="2"/>
      <c r="C192" s="2"/>
      <c r="D192" s="2"/>
      <c r="E192" s="2"/>
      <c r="F192" s="2"/>
      <c r="G192" s="2"/>
      <c r="H192" s="2"/>
      <c r="I192" s="4"/>
      <c r="J192" s="4"/>
      <c r="K192" s="4"/>
      <c r="L192" s="2"/>
    </row>
    <row r="193" spans="1:12" ht="13.5">
      <c r="A193" s="2"/>
      <c r="B193" s="2"/>
      <c r="C193" s="2"/>
      <c r="D193" s="2"/>
      <c r="E193" s="2"/>
      <c r="F193" s="2"/>
      <c r="G193" s="2"/>
      <c r="H193" s="2"/>
      <c r="I193" s="4"/>
      <c r="J193" s="2"/>
      <c r="K193" s="2"/>
      <c r="L193" s="2"/>
    </row>
    <row r="194" spans="1:12" ht="13.5">
      <c r="A194" s="2"/>
      <c r="B194" s="2"/>
      <c r="C194" s="2"/>
      <c r="D194" s="2"/>
      <c r="E194" s="2"/>
      <c r="F194" s="2"/>
      <c r="G194" s="2"/>
      <c r="H194" s="2"/>
      <c r="I194" s="4"/>
      <c r="J194" s="2"/>
      <c r="K194" s="2"/>
      <c r="L194" s="2"/>
    </row>
    <row r="195" spans="1:12" ht="13.5">
      <c r="A195" s="2"/>
      <c r="B195" s="2"/>
      <c r="C195" s="2"/>
      <c r="D195" s="2"/>
      <c r="E195" s="2"/>
      <c r="F195" s="2"/>
      <c r="G195" s="2"/>
      <c r="H195" s="2"/>
      <c r="I195" s="4"/>
      <c r="J195" s="2"/>
      <c r="K195" s="2"/>
      <c r="L195" s="2"/>
    </row>
    <row r="196" spans="1:12" ht="13.5">
      <c r="A196" s="2"/>
      <c r="B196" s="2"/>
      <c r="C196" s="2"/>
      <c r="D196" s="2"/>
      <c r="E196" s="2"/>
      <c r="F196" s="2"/>
      <c r="G196" s="2"/>
      <c r="H196" s="2"/>
      <c r="I196" s="4"/>
      <c r="J196" s="2"/>
      <c r="K196" s="2"/>
      <c r="L196" s="2"/>
    </row>
    <row r="197" spans="1:12" ht="13.5">
      <c r="A197" s="2"/>
      <c r="B197" s="2"/>
      <c r="C197" s="2"/>
      <c r="D197" s="2"/>
      <c r="E197" s="2"/>
      <c r="F197" s="2"/>
      <c r="G197" s="2"/>
      <c r="H197" s="2"/>
      <c r="I197" s="4"/>
      <c r="J197" s="2"/>
      <c r="K197" s="2"/>
      <c r="L197" s="2"/>
    </row>
    <row r="198" spans="1:12" ht="13.5">
      <c r="A198" s="2"/>
      <c r="B198" s="2"/>
      <c r="C198" s="2"/>
      <c r="D198" s="2"/>
      <c r="E198" s="2"/>
      <c r="F198" s="2"/>
      <c r="G198" s="2"/>
      <c r="H198" s="2"/>
      <c r="I198" s="4"/>
      <c r="J198" s="2"/>
      <c r="K198" s="2"/>
      <c r="L198" s="2"/>
    </row>
    <row r="199" spans="1:12" ht="13.5">
      <c r="A199" s="2"/>
      <c r="B199" s="2"/>
      <c r="C199" s="2"/>
      <c r="D199" s="2"/>
      <c r="E199" s="2"/>
      <c r="F199" s="2"/>
      <c r="G199" s="2"/>
      <c r="H199" s="2"/>
      <c r="I199" s="4"/>
      <c r="J199" s="2"/>
      <c r="K199" s="2"/>
      <c r="L199" s="2"/>
    </row>
    <row r="200" spans="1:12" ht="13.5">
      <c r="A200" s="2"/>
      <c r="B200" s="2"/>
      <c r="C200" s="2"/>
      <c r="D200" s="2"/>
      <c r="E200" s="2"/>
      <c r="F200" s="2"/>
      <c r="G200" s="2"/>
      <c r="H200" s="2"/>
      <c r="I200" s="4"/>
      <c r="J200" s="2"/>
      <c r="K200" s="2"/>
      <c r="L200" s="2"/>
    </row>
    <row r="201" spans="1:12" ht="13.5">
      <c r="A201" s="2"/>
      <c r="B201" s="2"/>
      <c r="C201" s="2"/>
      <c r="D201" s="2"/>
      <c r="E201" s="2"/>
      <c r="F201" s="2"/>
      <c r="G201" s="2"/>
      <c r="H201" s="2"/>
      <c r="I201" s="4"/>
      <c r="J201" s="2"/>
      <c r="K201" s="2"/>
      <c r="L201" s="2"/>
    </row>
    <row r="202" spans="1:12" ht="13.5">
      <c r="A202" s="2"/>
      <c r="B202" s="2"/>
      <c r="C202" s="2"/>
      <c r="D202" s="2"/>
      <c r="E202" s="2"/>
      <c r="F202" s="2"/>
      <c r="G202" s="2"/>
      <c r="H202" s="2"/>
      <c r="I202" s="4"/>
      <c r="J202" s="2"/>
      <c r="K202" s="2"/>
      <c r="L202" s="2"/>
    </row>
    <row r="203" spans="1:12" ht="13.5">
      <c r="A203" s="2"/>
      <c r="B203" s="2"/>
      <c r="C203" s="2"/>
      <c r="D203" s="2"/>
      <c r="E203" s="2"/>
      <c r="F203" s="2"/>
      <c r="G203" s="2"/>
      <c r="H203" s="2"/>
      <c r="I203" s="4"/>
      <c r="J203" s="2"/>
      <c r="K203" s="2"/>
      <c r="L203" s="2"/>
    </row>
    <row r="204" spans="1:12" ht="13.5">
      <c r="A204" s="2"/>
      <c r="B204" s="2"/>
      <c r="C204" s="2"/>
      <c r="D204" s="2"/>
      <c r="E204" s="2"/>
      <c r="F204" s="2"/>
      <c r="G204" s="2"/>
      <c r="H204" s="2"/>
      <c r="I204" s="4"/>
      <c r="J204" s="2"/>
      <c r="K204" s="2"/>
      <c r="L204" s="2"/>
    </row>
    <row r="205" spans="1:12" ht="13.5">
      <c r="A205" s="2"/>
      <c r="B205" s="2"/>
      <c r="C205" s="2"/>
      <c r="D205" s="2"/>
      <c r="E205" s="2"/>
      <c r="F205" s="2"/>
      <c r="G205" s="2"/>
      <c r="H205" s="2"/>
      <c r="I205" s="4"/>
      <c r="J205" s="2"/>
      <c r="K205" s="2"/>
      <c r="L205" s="2"/>
    </row>
    <row r="206" spans="1:12" ht="13.5">
      <c r="A206" s="2"/>
      <c r="B206" s="2"/>
      <c r="C206" s="2"/>
      <c r="D206" s="2"/>
      <c r="E206" s="2"/>
      <c r="F206" s="2"/>
      <c r="G206" s="2"/>
      <c r="H206" s="2"/>
      <c r="I206" s="4"/>
      <c r="J206" s="2"/>
      <c r="K206" s="2"/>
      <c r="L206" s="2"/>
    </row>
    <row r="207" spans="1:12" ht="13.5">
      <c r="A207" s="2"/>
      <c r="B207" s="2"/>
      <c r="C207" s="2"/>
      <c r="D207" s="2"/>
      <c r="E207" s="2"/>
      <c r="F207" s="2"/>
      <c r="G207" s="2"/>
      <c r="H207" s="2"/>
      <c r="I207" s="4"/>
      <c r="J207" s="2"/>
      <c r="K207" s="2"/>
      <c r="L207" s="2"/>
    </row>
    <row r="208" spans="1:12" ht="13.5">
      <c r="A208" s="2"/>
      <c r="B208" s="2"/>
      <c r="C208" s="2"/>
      <c r="D208" s="2"/>
      <c r="E208" s="2"/>
      <c r="F208" s="2"/>
      <c r="G208" s="2"/>
      <c r="H208" s="2"/>
      <c r="I208" s="4"/>
      <c r="J208" s="2"/>
      <c r="K208" s="2"/>
      <c r="L208" s="2"/>
    </row>
    <row r="209" spans="1:12" ht="13.5">
      <c r="A209" s="2"/>
      <c r="B209" s="2"/>
      <c r="C209" s="2"/>
      <c r="D209" s="2"/>
      <c r="E209" s="2"/>
      <c r="F209" s="2"/>
      <c r="G209" s="2"/>
      <c r="H209" s="2"/>
      <c r="I209" s="4"/>
      <c r="J209" s="2"/>
      <c r="K209" s="2"/>
      <c r="L209" s="2"/>
    </row>
    <row r="210" spans="1:12" ht="13.5">
      <c r="A210" s="2"/>
      <c r="B210" s="2"/>
      <c r="C210" s="2"/>
      <c r="D210" s="2"/>
      <c r="E210" s="2"/>
      <c r="F210" s="2"/>
      <c r="G210" s="2"/>
      <c r="H210" s="2"/>
      <c r="I210" s="4"/>
      <c r="J210" s="2"/>
      <c r="K210" s="2"/>
      <c r="L210" s="2"/>
    </row>
    <row r="211" spans="1:12" ht="13.5">
      <c r="A211" s="2"/>
      <c r="B211" s="2"/>
      <c r="C211" s="2"/>
      <c r="D211" s="2"/>
      <c r="E211" s="2"/>
      <c r="F211" s="2"/>
      <c r="G211" s="2"/>
      <c r="H211" s="2"/>
      <c r="I211" s="4"/>
      <c r="J211" s="2"/>
      <c r="K211" s="2"/>
      <c r="L211" s="2"/>
    </row>
    <row r="212" spans="1:12" ht="13.5">
      <c r="A212" s="2"/>
      <c r="B212" s="2"/>
      <c r="C212" s="2"/>
      <c r="D212" s="2"/>
      <c r="E212" s="2"/>
      <c r="F212" s="2"/>
      <c r="G212" s="2"/>
      <c r="H212" s="2"/>
      <c r="I212" s="4"/>
      <c r="J212" s="2"/>
      <c r="K212" s="2"/>
      <c r="L212" s="2"/>
    </row>
    <row r="213" spans="1:12" ht="13.5">
      <c r="A213" s="2"/>
      <c r="B213" s="2"/>
      <c r="C213" s="2"/>
      <c r="D213" s="2"/>
      <c r="E213" s="2"/>
      <c r="F213" s="2"/>
      <c r="G213" s="2"/>
      <c r="H213" s="2"/>
      <c r="I213" s="4"/>
      <c r="J213" s="2"/>
      <c r="K213" s="2"/>
      <c r="L213" s="2"/>
    </row>
    <row r="214" spans="1:12" ht="13.5">
      <c r="A214" s="2"/>
      <c r="B214" s="2"/>
      <c r="C214" s="2"/>
      <c r="D214" s="2"/>
      <c r="E214" s="2"/>
      <c r="F214" s="2"/>
      <c r="G214" s="2"/>
      <c r="H214" s="2"/>
      <c r="I214" s="4"/>
      <c r="J214" s="2"/>
      <c r="K214" s="2"/>
      <c r="L214" s="2"/>
    </row>
    <row r="215" spans="1:12" ht="13.5">
      <c r="A215" s="2"/>
      <c r="B215" s="2"/>
      <c r="C215" s="2"/>
      <c r="D215" s="2"/>
      <c r="E215" s="2"/>
      <c r="F215" s="2"/>
      <c r="G215" s="2"/>
      <c r="H215" s="2"/>
      <c r="I215" s="4"/>
      <c r="J215" s="2"/>
      <c r="K215" s="2"/>
      <c r="L215" s="2"/>
    </row>
    <row r="216" spans="1:12" ht="13.5">
      <c r="A216" s="2"/>
      <c r="B216" s="2"/>
      <c r="C216" s="2"/>
      <c r="D216" s="2"/>
      <c r="E216" s="2"/>
      <c r="F216" s="2"/>
      <c r="G216" s="2"/>
      <c r="H216" s="2"/>
      <c r="I216" s="4"/>
      <c r="J216" s="2"/>
      <c r="K216" s="2"/>
      <c r="L216" s="2"/>
    </row>
    <row r="217" spans="1:12" ht="13.5">
      <c r="A217" s="2"/>
      <c r="B217" s="2"/>
      <c r="C217" s="2"/>
      <c r="D217" s="2"/>
      <c r="E217" s="2"/>
      <c r="F217" s="2"/>
      <c r="G217" s="2"/>
      <c r="H217" s="2"/>
      <c r="I217" s="4"/>
      <c r="J217" s="2"/>
      <c r="K217" s="2"/>
      <c r="L217" s="2"/>
    </row>
    <row r="218" spans="1:12" ht="13.5">
      <c r="A218" s="2"/>
      <c r="B218" s="2"/>
      <c r="C218" s="2"/>
      <c r="D218" s="2"/>
      <c r="E218" s="2"/>
      <c r="F218" s="2"/>
      <c r="G218" s="2"/>
      <c r="H218" s="2"/>
      <c r="I218" s="4"/>
      <c r="J218" s="2"/>
      <c r="K218" s="2"/>
      <c r="L218" s="2"/>
    </row>
    <row r="219" spans="1:12" ht="13.5">
      <c r="A219" s="2"/>
      <c r="B219" s="2"/>
      <c r="C219" s="2"/>
      <c r="D219" s="2"/>
      <c r="E219" s="2"/>
      <c r="F219" s="2"/>
      <c r="G219" s="2"/>
      <c r="H219" s="2"/>
      <c r="I219" s="4"/>
      <c r="J219" s="2"/>
      <c r="K219" s="2"/>
      <c r="L219" s="2"/>
    </row>
    <row r="220" spans="1:12" ht="13.5">
      <c r="A220" s="2"/>
      <c r="B220" s="2"/>
      <c r="C220" s="2"/>
      <c r="D220" s="2"/>
      <c r="E220" s="2"/>
      <c r="F220" s="2"/>
      <c r="G220" s="2"/>
      <c r="H220" s="2"/>
      <c r="I220" s="4"/>
      <c r="J220" s="2"/>
      <c r="K220" s="2"/>
      <c r="L220" s="2"/>
    </row>
    <row r="221" spans="1:12" ht="13.5">
      <c r="A221" s="2"/>
      <c r="B221" s="2"/>
      <c r="C221" s="2"/>
      <c r="D221" s="2"/>
      <c r="E221" s="2"/>
      <c r="F221" s="2"/>
      <c r="G221" s="2"/>
      <c r="H221" s="2"/>
      <c r="I221" s="4"/>
      <c r="J221" s="2"/>
      <c r="K221" s="2"/>
      <c r="L221" s="2"/>
    </row>
    <row r="222" spans="1:12" ht="13.5">
      <c r="A222" s="2"/>
      <c r="B222" s="2"/>
      <c r="C222" s="2"/>
      <c r="D222" s="2"/>
      <c r="E222" s="2"/>
      <c r="F222" s="2"/>
      <c r="G222" s="2"/>
      <c r="H222" s="2"/>
      <c r="I222" s="4"/>
      <c r="J222" s="2"/>
      <c r="K222" s="2"/>
      <c r="L222" s="2"/>
    </row>
    <row r="223" spans="1:12" ht="13.5">
      <c r="A223" s="2"/>
      <c r="B223" s="2"/>
      <c r="C223" s="2"/>
      <c r="D223" s="2"/>
      <c r="E223" s="2"/>
      <c r="F223" s="2"/>
      <c r="G223" s="2"/>
      <c r="H223" s="2"/>
      <c r="I223" s="4"/>
      <c r="J223" s="2"/>
      <c r="K223" s="2"/>
      <c r="L223" s="2"/>
    </row>
    <row r="224" spans="1:12" ht="13.5">
      <c r="A224" s="2"/>
      <c r="B224" s="2"/>
      <c r="C224" s="2"/>
      <c r="D224" s="2"/>
      <c r="E224" s="2"/>
      <c r="F224" s="2"/>
      <c r="G224" s="2"/>
      <c r="H224" s="2"/>
      <c r="I224" s="4"/>
      <c r="J224" s="2"/>
      <c r="K224" s="2"/>
      <c r="L224" s="2"/>
    </row>
    <row r="225" spans="1:12" ht="13.5">
      <c r="A225" s="2"/>
      <c r="B225" s="2"/>
      <c r="C225" s="2"/>
      <c r="D225" s="2"/>
      <c r="E225" s="2"/>
      <c r="F225" s="2"/>
      <c r="G225" s="2"/>
      <c r="H225" s="2"/>
      <c r="I225" s="4"/>
      <c r="J225" s="2"/>
      <c r="K225" s="2"/>
      <c r="L225" s="2"/>
    </row>
    <row r="226" spans="1:12" ht="13.5">
      <c r="A226" s="2"/>
      <c r="B226" s="2"/>
      <c r="C226" s="2"/>
      <c r="D226" s="2"/>
      <c r="E226" s="2"/>
      <c r="F226" s="2"/>
      <c r="G226" s="2"/>
      <c r="H226" s="2"/>
      <c r="I226" s="4"/>
      <c r="J226" s="2"/>
      <c r="K226" s="2"/>
      <c r="L226" s="2"/>
    </row>
    <row r="227" spans="1:12" ht="13.5">
      <c r="A227" s="2"/>
      <c r="B227" s="2"/>
      <c r="C227" s="2"/>
      <c r="D227" s="2"/>
      <c r="E227" s="2"/>
      <c r="F227" s="2"/>
      <c r="G227" s="2"/>
      <c r="H227" s="2"/>
      <c r="I227" s="4"/>
      <c r="J227" s="2"/>
      <c r="K227" s="2"/>
      <c r="L227" s="2"/>
    </row>
    <row r="228" spans="1:12" ht="13.5">
      <c r="A228" s="2"/>
      <c r="B228" s="2"/>
      <c r="C228" s="2"/>
      <c r="D228" s="2"/>
      <c r="E228" s="2"/>
      <c r="F228" s="2"/>
      <c r="G228" s="2"/>
      <c r="H228" s="2"/>
      <c r="I228" s="4"/>
      <c r="J228" s="2"/>
      <c r="K228" s="2"/>
      <c r="L228" s="2"/>
    </row>
    <row r="229" spans="1:12" ht="13.5">
      <c r="A229" s="2"/>
      <c r="B229" s="2"/>
      <c r="C229" s="2"/>
      <c r="D229" s="2"/>
      <c r="E229" s="2"/>
      <c r="F229" s="2"/>
      <c r="G229" s="2"/>
      <c r="H229" s="2"/>
      <c r="I229" s="4"/>
      <c r="J229" s="2"/>
      <c r="K229" s="2"/>
      <c r="L229" s="2"/>
    </row>
    <row r="230" spans="1:12" ht="13.5">
      <c r="A230" s="2"/>
      <c r="B230" s="2"/>
      <c r="C230" s="2"/>
      <c r="D230" s="2"/>
      <c r="E230" s="2"/>
      <c r="F230" s="2"/>
      <c r="G230" s="2"/>
      <c r="H230" s="2"/>
      <c r="I230" s="4"/>
      <c r="J230" s="2"/>
      <c r="K230" s="2"/>
      <c r="L230" s="2"/>
    </row>
    <row r="231" spans="1:12" ht="13.5">
      <c r="A231" s="2"/>
      <c r="B231" s="2"/>
      <c r="C231" s="2"/>
      <c r="D231" s="2"/>
      <c r="E231" s="2"/>
      <c r="F231" s="2"/>
      <c r="G231" s="2"/>
      <c r="H231" s="2"/>
      <c r="I231" s="4"/>
      <c r="J231" s="2"/>
      <c r="K231" s="2"/>
      <c r="L231" s="2"/>
    </row>
    <row r="232" spans="1:12" ht="13.5">
      <c r="A232" s="2"/>
      <c r="B232" s="2"/>
      <c r="C232" s="2"/>
      <c r="D232" s="2"/>
      <c r="E232" s="2"/>
      <c r="F232" s="2"/>
      <c r="G232" s="2"/>
      <c r="H232" s="2"/>
      <c r="I232" s="4"/>
      <c r="J232" s="2"/>
      <c r="K232" s="2"/>
      <c r="L232" s="2"/>
    </row>
    <row r="233" spans="1:12" ht="13.5">
      <c r="A233" s="2"/>
      <c r="B233" s="2"/>
      <c r="C233" s="2"/>
      <c r="D233" s="2"/>
      <c r="E233" s="2"/>
      <c r="F233" s="2"/>
      <c r="G233" s="2"/>
      <c r="H233" s="2"/>
      <c r="I233" s="4"/>
      <c r="J233" s="2"/>
      <c r="K233" s="2"/>
      <c r="L233" s="2"/>
    </row>
    <row r="234" spans="1:12" ht="13.5">
      <c r="A234" s="2"/>
      <c r="B234" s="2"/>
      <c r="C234" s="2"/>
      <c r="D234" s="2"/>
      <c r="E234" s="2"/>
      <c r="F234" s="2"/>
      <c r="G234" s="2"/>
      <c r="H234" s="2"/>
      <c r="I234" s="4"/>
      <c r="J234" s="2"/>
      <c r="K234" s="2"/>
      <c r="L234" s="2"/>
    </row>
    <row r="235" spans="1:12" ht="13.5">
      <c r="A235" s="2"/>
      <c r="B235" s="2"/>
      <c r="C235" s="2"/>
      <c r="D235" s="2"/>
      <c r="E235" s="2"/>
      <c r="F235" s="2"/>
      <c r="G235" s="2"/>
      <c r="H235" s="2"/>
      <c r="I235" s="4"/>
      <c r="J235" s="2"/>
      <c r="K235" s="2"/>
      <c r="L235" s="2"/>
    </row>
    <row r="236" spans="1:12" ht="13.5">
      <c r="A236" s="2"/>
      <c r="B236" s="2"/>
      <c r="C236" s="2"/>
      <c r="D236" s="2"/>
      <c r="E236" s="2"/>
      <c r="F236" s="2"/>
      <c r="G236" s="2"/>
      <c r="H236" s="2"/>
      <c r="I236" s="4"/>
      <c r="J236" s="2"/>
      <c r="K236" s="2"/>
      <c r="L236" s="2"/>
    </row>
    <row r="237" spans="1:12" ht="13.5">
      <c r="A237" s="2"/>
      <c r="B237" s="2"/>
      <c r="C237" s="2"/>
      <c r="D237" s="2"/>
      <c r="E237" s="2"/>
      <c r="F237" s="2"/>
      <c r="G237" s="2"/>
      <c r="H237" s="2"/>
      <c r="I237" s="4"/>
      <c r="J237" s="2"/>
      <c r="K237" s="2"/>
      <c r="L237" s="2"/>
    </row>
    <row r="238" spans="1:12" ht="13.5">
      <c r="A238" s="2"/>
      <c r="B238" s="2"/>
      <c r="C238" s="2"/>
      <c r="D238" s="2"/>
      <c r="E238" s="2"/>
      <c r="F238" s="2"/>
      <c r="G238" s="2"/>
      <c r="H238" s="2"/>
      <c r="I238" s="4"/>
      <c r="J238" s="2"/>
      <c r="K238" s="2"/>
      <c r="L238" s="2"/>
    </row>
    <row r="239" spans="1:12" ht="13.5">
      <c r="A239" s="2"/>
      <c r="B239" s="2"/>
      <c r="C239" s="2"/>
      <c r="D239" s="2"/>
      <c r="E239" s="2"/>
      <c r="F239" s="2"/>
      <c r="G239" s="2"/>
      <c r="H239" s="2"/>
      <c r="I239" s="4"/>
      <c r="J239" s="2"/>
      <c r="K239" s="2"/>
      <c r="L239" s="2"/>
    </row>
    <row r="240" spans="1:12" ht="13.5">
      <c r="A240" s="2"/>
      <c r="B240" s="2"/>
      <c r="C240" s="2"/>
      <c r="D240" s="2"/>
      <c r="E240" s="2"/>
      <c r="F240" s="2"/>
      <c r="G240" s="2"/>
      <c r="H240" s="2"/>
      <c r="I240" s="4"/>
      <c r="J240" s="2"/>
      <c r="K240" s="2"/>
      <c r="L240" s="2"/>
    </row>
    <row r="241" spans="1:12" ht="13.5">
      <c r="A241" s="2"/>
      <c r="B241" s="2"/>
      <c r="C241" s="2"/>
      <c r="D241" s="2"/>
      <c r="E241" s="2"/>
      <c r="F241" s="2"/>
      <c r="G241" s="2"/>
      <c r="H241" s="2"/>
      <c r="I241" s="4"/>
      <c r="J241" s="2"/>
      <c r="K241" s="2"/>
      <c r="L241" s="2"/>
    </row>
    <row r="242" spans="1:12" ht="13.5">
      <c r="A242" s="2"/>
      <c r="B242" s="2"/>
      <c r="C242" s="2"/>
      <c r="D242" s="2"/>
      <c r="E242" s="2"/>
      <c r="F242" s="2"/>
      <c r="G242" s="2"/>
      <c r="H242" s="2"/>
      <c r="I242" s="4"/>
      <c r="J242" s="2"/>
      <c r="K242" s="2"/>
      <c r="L242" s="2"/>
    </row>
    <row r="243" spans="1:12" ht="13.5">
      <c r="A243" s="2"/>
      <c r="B243" s="2"/>
      <c r="C243" s="2"/>
      <c r="D243" s="2"/>
      <c r="E243" s="2"/>
      <c r="F243" s="2"/>
      <c r="G243" s="2"/>
      <c r="H243" s="2"/>
      <c r="I243" s="4"/>
      <c r="J243" s="2"/>
      <c r="K243" s="2"/>
      <c r="L243" s="2"/>
    </row>
    <row r="244" spans="1:12" ht="13.5">
      <c r="A244" s="2"/>
      <c r="B244" s="2"/>
      <c r="C244" s="2"/>
      <c r="D244" s="2"/>
      <c r="E244" s="2"/>
      <c r="F244" s="2"/>
      <c r="G244" s="2"/>
      <c r="H244" s="2"/>
      <c r="I244" s="4"/>
      <c r="J244" s="2"/>
      <c r="K244" s="2"/>
      <c r="L244" s="2"/>
    </row>
    <row r="245" spans="1:12" ht="13.5">
      <c r="A245" s="2"/>
      <c r="B245" s="2"/>
      <c r="C245" s="2"/>
      <c r="D245" s="2"/>
      <c r="E245" s="2"/>
      <c r="F245" s="2"/>
      <c r="G245" s="2"/>
      <c r="H245" s="2"/>
      <c r="I245" s="4"/>
      <c r="J245" s="2"/>
      <c r="K245" s="2"/>
      <c r="L245" s="2"/>
    </row>
    <row r="246" spans="1:12" ht="13.5">
      <c r="A246" s="2"/>
      <c r="B246" s="2"/>
      <c r="C246" s="2"/>
      <c r="D246" s="2"/>
      <c r="E246" s="2"/>
      <c r="F246" s="2"/>
      <c r="G246" s="2"/>
      <c r="H246" s="2"/>
      <c r="I246" s="4"/>
      <c r="J246" s="2"/>
      <c r="K246" s="2"/>
      <c r="L246" s="2"/>
    </row>
    <row r="247" spans="1:12" ht="13.5">
      <c r="A247" s="2"/>
      <c r="B247" s="2"/>
      <c r="C247" s="2"/>
      <c r="D247" s="2"/>
      <c r="E247" s="2"/>
      <c r="F247" s="2"/>
      <c r="G247" s="2"/>
      <c r="H247" s="2"/>
      <c r="I247" s="4"/>
      <c r="J247" s="2"/>
      <c r="K247" s="2"/>
      <c r="L247" s="2"/>
    </row>
    <row r="248" spans="1:12" ht="13.5">
      <c r="A248" s="2"/>
      <c r="B248" s="2"/>
      <c r="C248" s="2"/>
      <c r="D248" s="2"/>
      <c r="E248" s="2"/>
      <c r="F248" s="2"/>
      <c r="G248" s="2"/>
      <c r="H248" s="2"/>
      <c r="I248" s="4"/>
      <c r="J248" s="2"/>
      <c r="K248" s="2"/>
      <c r="L248" s="2"/>
    </row>
    <row r="249" spans="1:12" ht="13.5">
      <c r="A249" s="2"/>
      <c r="B249" s="2"/>
      <c r="C249" s="2"/>
      <c r="D249" s="2"/>
      <c r="E249" s="2"/>
      <c r="F249" s="2"/>
      <c r="G249" s="2"/>
      <c r="H249" s="2"/>
      <c r="I249" s="4"/>
      <c r="J249" s="2"/>
      <c r="K249" s="2"/>
      <c r="L249" s="2"/>
    </row>
    <row r="250" spans="1:12" ht="13.5">
      <c r="A250" s="2"/>
      <c r="B250" s="2"/>
      <c r="C250" s="2"/>
      <c r="D250" s="2"/>
      <c r="E250" s="2"/>
      <c r="F250" s="2"/>
      <c r="G250" s="2"/>
      <c r="H250" s="2"/>
      <c r="I250" s="4"/>
      <c r="J250" s="2"/>
      <c r="K250" s="2"/>
      <c r="L250" s="2"/>
    </row>
    <row r="251" spans="1:12" ht="13.5">
      <c r="A251" s="2"/>
      <c r="B251" s="2"/>
      <c r="C251" s="2"/>
      <c r="D251" s="2"/>
      <c r="E251" s="2"/>
      <c r="F251" s="2"/>
      <c r="G251" s="2"/>
      <c r="H251" s="2"/>
      <c r="I251" s="4"/>
      <c r="J251" s="2"/>
      <c r="K251" s="2"/>
      <c r="L251" s="2"/>
    </row>
    <row r="252" spans="1:12" ht="13.5">
      <c r="A252" s="2"/>
      <c r="B252" s="2"/>
      <c r="C252" s="2"/>
      <c r="D252" s="2"/>
      <c r="E252" s="2"/>
      <c r="F252" s="2"/>
      <c r="G252" s="2"/>
      <c r="H252" s="2"/>
      <c r="I252" s="4"/>
      <c r="J252" s="2"/>
      <c r="K252" s="2"/>
      <c r="L252" s="2"/>
    </row>
    <row r="253" spans="1:12" ht="13.5">
      <c r="A253" s="2"/>
      <c r="B253" s="2"/>
      <c r="C253" s="2"/>
      <c r="D253" s="2"/>
      <c r="E253" s="2"/>
      <c r="F253" s="2"/>
      <c r="G253" s="2"/>
      <c r="H253" s="2"/>
      <c r="I253" s="4"/>
      <c r="J253" s="2"/>
      <c r="K253" s="2"/>
      <c r="L253" s="2"/>
    </row>
    <row r="254" spans="1:12" ht="13.5">
      <c r="A254" s="2"/>
      <c r="B254" s="2"/>
      <c r="C254" s="2"/>
      <c r="D254" s="2"/>
      <c r="E254" s="2"/>
      <c r="F254" s="2"/>
      <c r="G254" s="2"/>
      <c r="H254" s="2"/>
      <c r="I254" s="4"/>
      <c r="J254" s="2"/>
      <c r="K254" s="2"/>
      <c r="L254" s="2"/>
    </row>
    <row r="255" spans="1:12" ht="13.5">
      <c r="A255" s="2"/>
      <c r="B255" s="2"/>
      <c r="C255" s="2"/>
      <c r="D255" s="2"/>
      <c r="E255" s="2"/>
      <c r="F255" s="2"/>
      <c r="G255" s="2"/>
      <c r="H255" s="2"/>
      <c r="I255" s="4"/>
      <c r="J255" s="2"/>
      <c r="K255" s="2"/>
      <c r="L255" s="2"/>
    </row>
    <row r="256" spans="1:12" ht="13.5">
      <c r="A256" s="2"/>
      <c r="B256" s="2"/>
      <c r="C256" s="2"/>
      <c r="D256" s="2"/>
      <c r="E256" s="2"/>
      <c r="F256" s="2"/>
      <c r="G256" s="2"/>
      <c r="H256" s="2"/>
      <c r="I256" s="4"/>
      <c r="J256" s="2"/>
      <c r="K256" s="2"/>
      <c r="L256" s="2"/>
    </row>
    <row r="257" spans="1:12" ht="13.5">
      <c r="A257" s="2"/>
      <c r="B257" s="2"/>
      <c r="C257" s="2"/>
      <c r="D257" s="2"/>
      <c r="E257" s="2"/>
      <c r="F257" s="2"/>
      <c r="G257" s="2"/>
      <c r="H257" s="2"/>
      <c r="I257" s="4"/>
      <c r="J257" s="2"/>
      <c r="K257" s="2"/>
      <c r="L257" s="2"/>
    </row>
    <row r="258" spans="1:12" ht="13.5">
      <c r="A258" s="2"/>
      <c r="B258" s="2"/>
      <c r="C258" s="2"/>
      <c r="D258" s="2"/>
      <c r="E258" s="2"/>
      <c r="F258" s="2"/>
      <c r="G258" s="2"/>
      <c r="H258" s="2"/>
      <c r="I258" s="4"/>
      <c r="J258" s="2"/>
      <c r="K258" s="2"/>
      <c r="L258" s="2"/>
    </row>
    <row r="259" spans="1:12" ht="13.5">
      <c r="A259" s="2"/>
      <c r="B259" s="2"/>
      <c r="C259" s="2"/>
      <c r="D259" s="2"/>
      <c r="E259" s="2"/>
      <c r="F259" s="2"/>
      <c r="G259" s="2"/>
      <c r="H259" s="2"/>
      <c r="I259" s="4"/>
      <c r="J259" s="2"/>
      <c r="K259" s="2"/>
      <c r="L259" s="2"/>
    </row>
    <row r="260" spans="1:12" ht="13.5">
      <c r="A260" s="2"/>
      <c r="B260" s="2"/>
      <c r="C260" s="2"/>
      <c r="D260" s="2"/>
      <c r="E260" s="2"/>
      <c r="F260" s="2"/>
      <c r="G260" s="2"/>
      <c r="H260" s="2"/>
      <c r="I260" s="4"/>
      <c r="J260" s="2"/>
      <c r="K260" s="2"/>
      <c r="L260" s="2"/>
    </row>
    <row r="261" spans="1:12" ht="13.5">
      <c r="A261" s="2"/>
      <c r="B261" s="2"/>
      <c r="C261" s="2"/>
      <c r="D261" s="2"/>
      <c r="E261" s="2"/>
      <c r="F261" s="2"/>
      <c r="G261" s="2"/>
      <c r="H261" s="2"/>
      <c r="I261" s="4"/>
      <c r="J261" s="2"/>
      <c r="K261" s="2"/>
      <c r="L261" s="2"/>
    </row>
    <row r="262" spans="1:12" ht="13.5">
      <c r="A262" s="2"/>
      <c r="B262" s="2"/>
      <c r="C262" s="2"/>
      <c r="D262" s="2"/>
      <c r="E262" s="2"/>
      <c r="F262" s="2"/>
      <c r="G262" s="2"/>
      <c r="H262" s="2"/>
      <c r="I262" s="4"/>
      <c r="J262" s="2"/>
      <c r="K262" s="2"/>
      <c r="L262" s="2"/>
    </row>
    <row r="263" spans="1:12" ht="13.5">
      <c r="A263" s="2"/>
      <c r="B263" s="2"/>
      <c r="C263" s="2"/>
      <c r="D263" s="2"/>
      <c r="E263" s="2"/>
      <c r="F263" s="2"/>
      <c r="G263" s="2"/>
      <c r="H263" s="2"/>
      <c r="I263" s="4"/>
      <c r="J263" s="2"/>
      <c r="K263" s="2"/>
      <c r="L263" s="2"/>
    </row>
    <row r="264" spans="1:12" ht="13.5">
      <c r="A264" s="2"/>
      <c r="B264" s="2"/>
      <c r="C264" s="2"/>
      <c r="D264" s="2"/>
      <c r="E264" s="2"/>
      <c r="F264" s="2"/>
      <c r="G264" s="2"/>
      <c r="H264" s="2"/>
      <c r="I264" s="4"/>
      <c r="J264" s="2"/>
      <c r="K264" s="2"/>
      <c r="L264" s="2"/>
    </row>
    <row r="265" spans="1:12" ht="13.5">
      <c r="A265" s="2"/>
      <c r="B265" s="2"/>
      <c r="C265" s="2"/>
      <c r="D265" s="2"/>
      <c r="E265" s="2"/>
      <c r="F265" s="2"/>
      <c r="G265" s="2"/>
      <c r="H265" s="2"/>
      <c r="I265" s="4"/>
      <c r="J265" s="2"/>
      <c r="K265" s="2"/>
      <c r="L265" s="2"/>
    </row>
    <row r="266" spans="1:12" ht="13.5">
      <c r="A266" s="2"/>
      <c r="B266" s="2"/>
      <c r="C266" s="2"/>
      <c r="D266" s="2"/>
      <c r="E266" s="2"/>
      <c r="F266" s="2"/>
      <c r="G266" s="2"/>
      <c r="H266" s="2"/>
      <c r="I266" s="4"/>
      <c r="J266" s="2"/>
      <c r="K266" s="2"/>
      <c r="L266" s="2"/>
    </row>
    <row r="267" spans="1:12" ht="13.5">
      <c r="A267" s="2"/>
      <c r="B267" s="2"/>
      <c r="C267" s="2"/>
      <c r="D267" s="2"/>
      <c r="E267" s="2"/>
      <c r="F267" s="2"/>
      <c r="G267" s="2"/>
      <c r="H267" s="2"/>
      <c r="I267" s="4"/>
      <c r="J267" s="2"/>
      <c r="K267" s="2"/>
      <c r="L267" s="2"/>
    </row>
    <row r="268" spans="1:12" ht="13.5">
      <c r="A268" s="2"/>
      <c r="B268" s="2"/>
      <c r="C268" s="2"/>
      <c r="D268" s="2"/>
      <c r="E268" s="2"/>
      <c r="F268" s="2"/>
      <c r="G268" s="2"/>
      <c r="H268" s="2"/>
      <c r="I268" s="4"/>
      <c r="J268" s="2"/>
      <c r="K268" s="2"/>
      <c r="L268" s="2"/>
    </row>
    <row r="269" spans="1:12" ht="13.5">
      <c r="A269" s="2"/>
      <c r="B269" s="2"/>
      <c r="C269" s="2"/>
      <c r="D269" s="2"/>
      <c r="E269" s="2"/>
      <c r="F269" s="2"/>
      <c r="G269" s="2"/>
      <c r="H269" s="2"/>
      <c r="I269" s="4"/>
      <c r="J269" s="2"/>
      <c r="K269" s="2"/>
      <c r="L269" s="2"/>
    </row>
    <row r="270" spans="1:12" ht="13.5">
      <c r="A270" s="2"/>
      <c r="B270" s="2"/>
      <c r="C270" s="2"/>
      <c r="D270" s="2"/>
      <c r="E270" s="2"/>
      <c r="F270" s="2"/>
      <c r="G270" s="2"/>
      <c r="H270" s="2"/>
      <c r="I270" s="4"/>
      <c r="J270" s="2"/>
      <c r="K270" s="2"/>
      <c r="L270" s="2"/>
    </row>
    <row r="271" spans="1:12" ht="13.5">
      <c r="A271" s="2"/>
      <c r="B271" s="2"/>
      <c r="C271" s="2"/>
      <c r="D271" s="2"/>
      <c r="E271" s="2"/>
      <c r="F271" s="2"/>
      <c r="G271" s="2"/>
      <c r="H271" s="2"/>
      <c r="I271" s="4"/>
      <c r="J271" s="2"/>
      <c r="K271" s="2"/>
      <c r="L271" s="2"/>
    </row>
    <row r="272" spans="1:12" ht="13.5">
      <c r="A272" s="2"/>
      <c r="B272" s="2"/>
      <c r="C272" s="2"/>
      <c r="D272" s="2"/>
      <c r="E272" s="2"/>
      <c r="F272" s="2"/>
      <c r="G272" s="2"/>
      <c r="H272" s="2"/>
      <c r="I272" s="4"/>
      <c r="J272" s="2"/>
      <c r="K272" s="2"/>
      <c r="L272" s="2"/>
    </row>
    <row r="273" spans="1:12" ht="13.5">
      <c r="A273" s="2"/>
      <c r="B273" s="2"/>
      <c r="C273" s="2"/>
      <c r="D273" s="2"/>
      <c r="E273" s="2"/>
      <c r="F273" s="2"/>
      <c r="G273" s="2"/>
      <c r="H273" s="2"/>
      <c r="I273" s="4"/>
      <c r="J273" s="2"/>
      <c r="K273" s="2"/>
      <c r="L273" s="2"/>
    </row>
    <row r="274" spans="1:12" ht="13.5">
      <c r="A274" s="2"/>
      <c r="B274" s="2"/>
      <c r="C274" s="2"/>
      <c r="D274" s="2"/>
      <c r="E274" s="2"/>
      <c r="F274" s="2"/>
      <c r="G274" s="2"/>
      <c r="H274" s="2"/>
      <c r="I274" s="4"/>
      <c r="J274" s="2"/>
      <c r="K274" s="2"/>
      <c r="L274" s="2"/>
    </row>
    <row r="275" spans="1:12" ht="13.5">
      <c r="A275" s="2"/>
      <c r="B275" s="2"/>
      <c r="C275" s="2"/>
      <c r="D275" s="2"/>
      <c r="E275" s="2"/>
      <c r="F275" s="2"/>
      <c r="G275" s="2"/>
      <c r="H275" s="2"/>
      <c r="I275" s="4"/>
      <c r="J275" s="2"/>
      <c r="K275" s="2"/>
      <c r="L275" s="2"/>
    </row>
    <row r="276" spans="1:12" ht="13.5">
      <c r="A276" s="2"/>
      <c r="B276" s="2"/>
      <c r="C276" s="2"/>
      <c r="D276" s="2"/>
      <c r="E276" s="2"/>
      <c r="F276" s="2"/>
      <c r="G276" s="2"/>
      <c r="H276" s="2"/>
      <c r="I276" s="4"/>
      <c r="J276" s="2"/>
      <c r="K276" s="2"/>
      <c r="L276" s="2"/>
    </row>
    <row r="277" spans="1:12" ht="13.5">
      <c r="A277" s="2"/>
      <c r="B277" s="2"/>
      <c r="C277" s="2"/>
      <c r="D277" s="2"/>
      <c r="E277" s="2"/>
      <c r="F277" s="2"/>
      <c r="G277" s="2"/>
      <c r="H277" s="2"/>
      <c r="I277" s="4"/>
      <c r="J277" s="2"/>
      <c r="K277" s="2"/>
      <c r="L277" s="2"/>
    </row>
    <row r="278" spans="1:12" ht="13.5">
      <c r="A278" s="2"/>
      <c r="B278" s="2"/>
      <c r="C278" s="2"/>
      <c r="D278" s="2"/>
      <c r="E278" s="2"/>
      <c r="F278" s="2"/>
      <c r="G278" s="2"/>
      <c r="H278" s="2"/>
      <c r="I278" s="4"/>
      <c r="J278" s="2"/>
      <c r="K278" s="2"/>
      <c r="L278" s="2"/>
    </row>
    <row r="279" spans="1:12" ht="13.5">
      <c r="A279" s="2"/>
      <c r="B279" s="2"/>
      <c r="C279" s="2"/>
      <c r="D279" s="2"/>
      <c r="E279" s="2"/>
      <c r="F279" s="2"/>
      <c r="G279" s="2"/>
      <c r="H279" s="2"/>
      <c r="I279" s="4"/>
      <c r="J279" s="2"/>
      <c r="K279" s="2"/>
      <c r="L279" s="2"/>
    </row>
    <row r="280" spans="1:12" ht="13.5">
      <c r="A280" s="2"/>
      <c r="B280" s="2"/>
      <c r="C280" s="2"/>
      <c r="D280" s="2"/>
      <c r="E280" s="2"/>
      <c r="F280" s="2"/>
      <c r="G280" s="2"/>
      <c r="H280" s="2"/>
      <c r="I280" s="4"/>
      <c r="J280" s="2"/>
      <c r="K280" s="2"/>
      <c r="L280" s="2"/>
    </row>
    <row r="281" spans="1:12" ht="13.5">
      <c r="A281" s="2"/>
      <c r="B281" s="2"/>
      <c r="C281" s="2"/>
      <c r="D281" s="2"/>
      <c r="E281" s="2"/>
      <c r="F281" s="2"/>
      <c r="G281" s="2"/>
      <c r="H281" s="2"/>
      <c r="I281" s="4"/>
      <c r="J281" s="2"/>
      <c r="K281" s="2"/>
      <c r="L281" s="2"/>
    </row>
    <row r="282" spans="1:12" ht="13.5">
      <c r="A282" s="2"/>
      <c r="B282" s="2"/>
      <c r="C282" s="2"/>
      <c r="D282" s="2"/>
      <c r="E282" s="2"/>
      <c r="F282" s="2"/>
      <c r="G282" s="2"/>
      <c r="H282" s="2"/>
      <c r="I282" s="4"/>
      <c r="J282" s="2"/>
      <c r="K282" s="2"/>
      <c r="L282" s="2"/>
    </row>
    <row r="283" spans="1:12" ht="13.5">
      <c r="A283" s="2"/>
      <c r="B283" s="2"/>
      <c r="C283" s="2"/>
      <c r="D283" s="2"/>
      <c r="E283" s="2"/>
      <c r="F283" s="2"/>
      <c r="G283" s="2"/>
      <c r="H283" s="2"/>
      <c r="I283" s="4"/>
      <c r="J283" s="2"/>
      <c r="K283" s="2"/>
      <c r="L283" s="2"/>
    </row>
    <row r="284" spans="1:12" ht="13.5">
      <c r="A284" s="2"/>
      <c r="B284" s="2"/>
      <c r="C284" s="2"/>
      <c r="D284" s="2"/>
      <c r="E284" s="2"/>
      <c r="F284" s="2"/>
      <c r="G284" s="2"/>
      <c r="H284" s="2"/>
      <c r="I284" s="4"/>
      <c r="J284" s="2"/>
      <c r="K284" s="2"/>
      <c r="L284" s="2"/>
    </row>
    <row r="285" spans="1:12" ht="13.5">
      <c r="A285" s="2"/>
      <c r="B285" s="2"/>
      <c r="C285" s="2"/>
      <c r="D285" s="2"/>
      <c r="E285" s="2"/>
      <c r="F285" s="2"/>
      <c r="G285" s="2"/>
      <c r="H285" s="2"/>
      <c r="I285" s="4"/>
      <c r="J285" s="2"/>
      <c r="K285" s="2"/>
      <c r="L285" s="2"/>
    </row>
    <row r="286" spans="1:12" ht="13.5">
      <c r="A286" s="2"/>
      <c r="B286" s="2"/>
      <c r="C286" s="2"/>
      <c r="D286" s="2"/>
      <c r="E286" s="2"/>
      <c r="F286" s="2"/>
      <c r="G286" s="2"/>
      <c r="H286" s="2"/>
      <c r="I286" s="4"/>
      <c r="J286" s="2"/>
      <c r="K286" s="2"/>
      <c r="L286" s="2"/>
    </row>
    <row r="287" spans="1:12" ht="13.5">
      <c r="A287" s="2"/>
      <c r="B287" s="2"/>
      <c r="C287" s="2"/>
      <c r="D287" s="2"/>
      <c r="E287" s="2"/>
      <c r="F287" s="2"/>
      <c r="G287" s="2"/>
      <c r="H287" s="2"/>
      <c r="I287" s="4"/>
      <c r="J287" s="2"/>
      <c r="K287" s="2"/>
      <c r="L287" s="2"/>
    </row>
    <row r="288" spans="1:12" ht="13.5">
      <c r="A288" s="2"/>
      <c r="B288" s="2"/>
      <c r="C288" s="2"/>
      <c r="D288" s="2"/>
      <c r="E288" s="2"/>
      <c r="F288" s="2"/>
      <c r="G288" s="2"/>
      <c r="H288" s="2"/>
      <c r="I288" s="4"/>
      <c r="J288" s="2"/>
      <c r="K288" s="2"/>
      <c r="L288" s="2"/>
    </row>
    <row r="289" spans="1:12" ht="13.5">
      <c r="A289" s="2"/>
      <c r="B289" s="2"/>
      <c r="C289" s="2"/>
      <c r="D289" s="2"/>
      <c r="E289" s="2"/>
      <c r="F289" s="2"/>
      <c r="G289" s="2"/>
      <c r="H289" s="2"/>
      <c r="I289" s="4"/>
      <c r="J289" s="2"/>
      <c r="K289" s="2"/>
      <c r="L289" s="2"/>
    </row>
    <row r="290" spans="1:12" ht="13.5">
      <c r="A290" s="2"/>
      <c r="B290" s="2"/>
      <c r="C290" s="2"/>
      <c r="D290" s="2"/>
      <c r="E290" s="2"/>
      <c r="F290" s="2"/>
      <c r="G290" s="2"/>
      <c r="H290" s="2"/>
      <c r="I290" s="4"/>
      <c r="J290" s="2"/>
      <c r="K290" s="2"/>
      <c r="L290" s="2"/>
    </row>
    <row r="291" spans="1:12" ht="13.5">
      <c r="A291" s="2"/>
      <c r="B291" s="2"/>
      <c r="C291" s="2"/>
      <c r="D291" s="2"/>
      <c r="E291" s="2"/>
      <c r="F291" s="2"/>
      <c r="G291" s="2"/>
      <c r="H291" s="2"/>
      <c r="I291" s="4"/>
      <c r="J291" s="2"/>
      <c r="K291" s="2"/>
      <c r="L291" s="2"/>
    </row>
    <row r="292" spans="1:12" ht="13.5">
      <c r="A292" s="2"/>
      <c r="B292" s="2"/>
      <c r="C292" s="2"/>
      <c r="D292" s="2"/>
      <c r="E292" s="2"/>
      <c r="F292" s="2"/>
      <c r="G292" s="2"/>
      <c r="H292" s="2"/>
      <c r="I292" s="4"/>
      <c r="J292" s="2"/>
      <c r="K292" s="2"/>
      <c r="L292" s="2"/>
    </row>
    <row r="293" spans="1:12" ht="13.5">
      <c r="A293" s="2"/>
      <c r="B293" s="2"/>
      <c r="C293" s="2"/>
      <c r="D293" s="2"/>
      <c r="E293" s="2"/>
      <c r="F293" s="2"/>
      <c r="G293" s="2"/>
      <c r="H293" s="2"/>
      <c r="I293" s="4"/>
      <c r="J293" s="2"/>
      <c r="K293" s="2"/>
      <c r="L293" s="2"/>
    </row>
    <row r="294" spans="1:12" ht="13.5">
      <c r="A294" s="2"/>
      <c r="B294" s="2"/>
      <c r="C294" s="2"/>
      <c r="D294" s="2"/>
      <c r="E294" s="2"/>
      <c r="F294" s="2"/>
      <c r="G294" s="2"/>
      <c r="H294" s="2"/>
      <c r="I294" s="4"/>
      <c r="J294" s="2"/>
      <c r="K294" s="2"/>
      <c r="L294" s="2"/>
    </row>
    <row r="295" spans="1:12" ht="13.5">
      <c r="A295" s="2"/>
      <c r="B295" s="2"/>
      <c r="C295" s="2"/>
      <c r="D295" s="2"/>
      <c r="E295" s="2"/>
      <c r="F295" s="2"/>
      <c r="G295" s="2"/>
      <c r="H295" s="2"/>
      <c r="I295" s="4"/>
      <c r="J295" s="2"/>
      <c r="K295" s="2"/>
      <c r="L295" s="2"/>
    </row>
    <row r="296" spans="1:12" ht="13.5">
      <c r="A296" s="2"/>
      <c r="B296" s="2"/>
      <c r="C296" s="2"/>
      <c r="D296" s="2"/>
      <c r="E296" s="2"/>
      <c r="F296" s="2"/>
      <c r="G296" s="2"/>
      <c r="H296" s="2"/>
      <c r="I296" s="4"/>
      <c r="J296" s="2"/>
      <c r="K296" s="2"/>
      <c r="L296" s="2"/>
    </row>
    <row r="297" spans="1:12" ht="13.5">
      <c r="A297" s="2"/>
      <c r="B297" s="2"/>
      <c r="C297" s="2"/>
      <c r="D297" s="2"/>
      <c r="E297" s="2"/>
      <c r="F297" s="2"/>
      <c r="G297" s="2"/>
      <c r="H297" s="2"/>
      <c r="I297" s="4"/>
      <c r="J297" s="2"/>
      <c r="K297" s="2"/>
      <c r="L297" s="2"/>
    </row>
    <row r="298" spans="1:12" ht="13.5">
      <c r="A298" s="2"/>
      <c r="B298" s="2"/>
      <c r="C298" s="2"/>
      <c r="D298" s="2"/>
      <c r="E298" s="2"/>
      <c r="F298" s="2"/>
      <c r="G298" s="2"/>
      <c r="H298" s="2"/>
      <c r="I298" s="4"/>
      <c r="J298" s="2"/>
      <c r="K298" s="2"/>
      <c r="L298" s="2"/>
    </row>
    <row r="299" spans="1:12" ht="13.5">
      <c r="A299" s="2"/>
      <c r="B299" s="2"/>
      <c r="C299" s="2"/>
      <c r="D299" s="2"/>
      <c r="E299" s="2"/>
      <c r="F299" s="2"/>
      <c r="G299" s="2"/>
      <c r="H299" s="2"/>
      <c r="I299" s="4"/>
      <c r="J299" s="2"/>
      <c r="K299" s="2"/>
      <c r="L299" s="2"/>
    </row>
    <row r="300" spans="1:12" ht="13.5">
      <c r="A300" s="2"/>
      <c r="B300" s="2"/>
      <c r="C300" s="2"/>
      <c r="D300" s="2"/>
      <c r="E300" s="2"/>
      <c r="F300" s="2"/>
      <c r="G300" s="2"/>
      <c r="H300" s="2"/>
      <c r="I300" s="4"/>
      <c r="J300" s="2"/>
      <c r="K300" s="2"/>
      <c r="L300" s="2"/>
    </row>
    <row r="301" spans="1:12" ht="13.5">
      <c r="A301" s="2"/>
      <c r="B301" s="2"/>
      <c r="C301" s="2"/>
      <c r="D301" s="2"/>
      <c r="E301" s="2"/>
      <c r="F301" s="2"/>
      <c r="G301" s="2"/>
      <c r="H301" s="2"/>
      <c r="I301" s="4"/>
      <c r="J301" s="2"/>
      <c r="K301" s="2"/>
      <c r="L301" s="2"/>
    </row>
    <row r="302" spans="1:12" ht="13.5">
      <c r="A302" s="2"/>
      <c r="B302" s="2"/>
      <c r="C302" s="2"/>
      <c r="D302" s="2"/>
      <c r="E302" s="2"/>
      <c r="F302" s="2"/>
      <c r="G302" s="2"/>
      <c r="H302" s="2"/>
      <c r="I302" s="4"/>
      <c r="J302" s="2"/>
      <c r="K302" s="2"/>
      <c r="L302" s="2"/>
    </row>
    <row r="303" spans="1:12" ht="13.5">
      <c r="A303" s="2"/>
      <c r="B303" s="2"/>
      <c r="C303" s="2"/>
      <c r="D303" s="2"/>
      <c r="E303" s="2"/>
      <c r="F303" s="2"/>
      <c r="G303" s="2"/>
      <c r="H303" s="2"/>
      <c r="I303" s="4"/>
      <c r="J303" s="2"/>
      <c r="K303" s="2"/>
      <c r="L303" s="2"/>
    </row>
    <row r="304" spans="1:12" ht="13.5">
      <c r="A304" s="2"/>
      <c r="B304" s="2"/>
      <c r="C304" s="2"/>
      <c r="D304" s="2"/>
      <c r="E304" s="2"/>
      <c r="F304" s="2"/>
      <c r="G304" s="2"/>
      <c r="H304" s="2"/>
      <c r="I304" s="4"/>
      <c r="J304" s="2"/>
      <c r="K304" s="2"/>
      <c r="L304" s="2"/>
    </row>
    <row r="305" spans="1:12" ht="13.5">
      <c r="A305" s="2"/>
      <c r="B305" s="2"/>
      <c r="C305" s="2"/>
      <c r="D305" s="2"/>
      <c r="E305" s="2"/>
      <c r="F305" s="2"/>
      <c r="G305" s="2"/>
      <c r="H305" s="2"/>
      <c r="I305" s="4"/>
      <c r="J305" s="2"/>
      <c r="K305" s="2"/>
      <c r="L305" s="2"/>
    </row>
    <row r="306" spans="1:12" ht="13.5">
      <c r="A306" s="2"/>
      <c r="B306" s="2"/>
      <c r="C306" s="2"/>
      <c r="D306" s="2"/>
      <c r="E306" s="2"/>
      <c r="F306" s="2"/>
      <c r="G306" s="2"/>
      <c r="H306" s="2"/>
      <c r="I306" s="4"/>
      <c r="J306" s="2"/>
      <c r="K306" s="2"/>
      <c r="L306" s="2"/>
    </row>
    <row r="307" spans="1:12" ht="13.5">
      <c r="A307" s="2"/>
      <c r="B307" s="2"/>
      <c r="C307" s="2"/>
      <c r="D307" s="2"/>
      <c r="E307" s="2"/>
      <c r="F307" s="2"/>
      <c r="G307" s="2"/>
      <c r="H307" s="2"/>
      <c r="I307" s="4"/>
      <c r="J307" s="2"/>
      <c r="K307" s="2"/>
      <c r="L307" s="2"/>
    </row>
    <row r="308" spans="1:12" ht="13.5">
      <c r="A308" s="2"/>
      <c r="B308" s="2"/>
      <c r="C308" s="2"/>
      <c r="D308" s="2"/>
      <c r="E308" s="2"/>
      <c r="F308" s="2"/>
      <c r="G308" s="2"/>
      <c r="H308" s="2"/>
      <c r="I308" s="4"/>
      <c r="J308" s="2"/>
      <c r="K308" s="2"/>
      <c r="L308" s="2"/>
    </row>
    <row r="309" spans="1:12" ht="13.5">
      <c r="A309" s="2"/>
      <c r="B309" s="2"/>
      <c r="C309" s="2"/>
      <c r="D309" s="2"/>
      <c r="E309" s="2"/>
      <c r="F309" s="2"/>
      <c r="G309" s="2"/>
      <c r="H309" s="2"/>
      <c r="I309" s="4"/>
      <c r="J309" s="2"/>
      <c r="K309" s="2"/>
      <c r="L309" s="2"/>
    </row>
    <row r="310" spans="1:12" ht="13.5">
      <c r="A310" s="2"/>
      <c r="B310" s="2"/>
      <c r="C310" s="2"/>
      <c r="D310" s="2"/>
      <c r="E310" s="2"/>
      <c r="F310" s="2"/>
      <c r="G310" s="2"/>
      <c r="H310" s="2"/>
      <c r="I310" s="4"/>
      <c r="J310" s="2"/>
      <c r="K310" s="2"/>
      <c r="L310" s="2"/>
    </row>
    <row r="311" spans="1:12" ht="13.5">
      <c r="A311" s="2"/>
      <c r="B311" s="2"/>
      <c r="C311" s="2"/>
      <c r="D311" s="2"/>
      <c r="E311" s="2"/>
      <c r="F311" s="2"/>
      <c r="G311" s="2"/>
      <c r="H311" s="2"/>
      <c r="I311" s="4"/>
      <c r="J311" s="2"/>
      <c r="K311" s="2"/>
      <c r="L311" s="2"/>
    </row>
    <row r="312" spans="1:12" ht="13.5">
      <c r="A312" s="2"/>
      <c r="B312" s="2"/>
      <c r="C312" s="2"/>
      <c r="D312" s="2"/>
      <c r="E312" s="2"/>
      <c r="F312" s="2"/>
      <c r="G312" s="2"/>
      <c r="H312" s="2"/>
      <c r="I312" s="4"/>
      <c r="J312" s="2"/>
      <c r="K312" s="2"/>
      <c r="L312" s="2"/>
    </row>
    <row r="313" spans="1:12" ht="13.5">
      <c r="A313" s="2"/>
      <c r="B313" s="2"/>
      <c r="C313" s="2"/>
      <c r="D313" s="2"/>
      <c r="E313" s="2"/>
      <c r="F313" s="2"/>
      <c r="G313" s="2"/>
      <c r="H313" s="2"/>
      <c r="I313" s="4"/>
      <c r="J313" s="2"/>
      <c r="K313" s="2"/>
      <c r="L313" s="2"/>
    </row>
    <row r="314" spans="1:12" ht="13.5">
      <c r="A314" s="2"/>
      <c r="B314" s="2"/>
      <c r="C314" s="2"/>
      <c r="D314" s="2"/>
      <c r="E314" s="2"/>
      <c r="F314" s="2"/>
      <c r="G314" s="2"/>
      <c r="H314" s="2"/>
      <c r="I314" s="4"/>
      <c r="J314" s="2"/>
      <c r="K314" s="2"/>
      <c r="L314" s="2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Глущенко</cp:lastModifiedBy>
  <cp:lastPrinted>2010-07-15T10:59:09Z</cp:lastPrinted>
  <dcterms:created xsi:type="dcterms:W3CDTF">2010-07-13T09:35:49Z</dcterms:created>
  <dcterms:modified xsi:type="dcterms:W3CDTF">2010-07-28T10:28:20Z</dcterms:modified>
  <cp:category/>
  <cp:version/>
  <cp:contentType/>
  <cp:contentStatus/>
</cp:coreProperties>
</file>